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\EXCHANGE\ОЗ\"/>
    </mc:Choice>
  </mc:AlternateContent>
  <bookViews>
    <workbookView xWindow="240" yWindow="3750" windowWidth="8475" windowHeight="2175"/>
  </bookViews>
  <sheets>
    <sheet name="перечень" sheetId="15" r:id="rId1"/>
    <sheet name="Лист1" sheetId="16" r:id="rId2"/>
  </sheets>
  <definedNames>
    <definedName name="_xlnm.Print_Titles" localSheetId="0">перечень!#REF!</definedName>
  </definedNames>
  <calcPr calcId="152511"/>
</workbook>
</file>

<file path=xl/calcChain.xml><?xml version="1.0" encoding="utf-8"?>
<calcChain xmlns="http://schemas.openxmlformats.org/spreadsheetml/2006/main">
  <c r="E28" i="16" l="1"/>
  <c r="F28" i="16" s="1"/>
  <c r="E27" i="16"/>
  <c r="F27" i="16" s="1"/>
  <c r="E26" i="16"/>
  <c r="F26" i="16" s="1"/>
  <c r="E22" i="16"/>
  <c r="F22" i="16" s="1"/>
  <c r="E21" i="16"/>
  <c r="F21" i="16" s="1"/>
  <c r="E30" i="16"/>
  <c r="F30" i="16" s="1"/>
  <c r="E13" i="16"/>
  <c r="F13" i="16" s="1"/>
  <c r="F29" i="16"/>
  <c r="F25" i="16"/>
  <c r="F24" i="16"/>
  <c r="F23" i="16"/>
  <c r="F20" i="16"/>
  <c r="F12" i="16"/>
  <c r="F11" i="16"/>
  <c r="F10" i="16"/>
  <c r="F9" i="16"/>
  <c r="F8" i="16"/>
  <c r="F7" i="16"/>
  <c r="F6" i="16"/>
  <c r="F5" i="16"/>
  <c r="F4" i="16"/>
  <c r="F3" i="16"/>
  <c r="F14" i="16" l="1"/>
  <c r="F31" i="16"/>
  <c r="I2266" i="15"/>
  <c r="I2267" i="15"/>
  <c r="I2265" i="15"/>
  <c r="I2237" i="15"/>
  <c r="I2238" i="15"/>
  <c r="I2239" i="15"/>
  <c r="I2240" i="15"/>
  <c r="I2241" i="15"/>
  <c r="I2242" i="15"/>
  <c r="I2243" i="15"/>
  <c r="I2244" i="15"/>
  <c r="I2245" i="15"/>
  <c r="I2246" i="15"/>
  <c r="I2247" i="15"/>
  <c r="I2248" i="15"/>
  <c r="I2249" i="15"/>
  <c r="I2250" i="15"/>
  <c r="I2251" i="15"/>
  <c r="I2252" i="15"/>
  <c r="I2253" i="15"/>
  <c r="I2254" i="15"/>
  <c r="I2255" i="15"/>
  <c r="I2256" i="15"/>
  <c r="I2257" i="15"/>
  <c r="I2258" i="15"/>
  <c r="I2259" i="15"/>
  <c r="I2260" i="15"/>
  <c r="I2261" i="15"/>
  <c r="I2262" i="15"/>
  <c r="I2263" i="15"/>
  <c r="I2236" i="15"/>
  <c r="J2237" i="15"/>
  <c r="J2238" i="15"/>
  <c r="J2239" i="15"/>
  <c r="J2240" i="15"/>
  <c r="J2241" i="15"/>
  <c r="J2242" i="15"/>
  <c r="J2243" i="15"/>
  <c r="J2244" i="15"/>
  <c r="J2245" i="15"/>
  <c r="J2246" i="15"/>
  <c r="J2247" i="15"/>
  <c r="J2248" i="15"/>
  <c r="J2249" i="15"/>
  <c r="J2250" i="15"/>
  <c r="J2251" i="15"/>
  <c r="J2252" i="15"/>
  <c r="J2253" i="15"/>
  <c r="J2254" i="15"/>
  <c r="J2255" i="15"/>
  <c r="J2256" i="15"/>
  <c r="J2257" i="15"/>
  <c r="J2258" i="15"/>
  <c r="J2259" i="15"/>
  <c r="J2260" i="15"/>
  <c r="J2261" i="15"/>
  <c r="J2262" i="15"/>
  <c r="J2263" i="15"/>
  <c r="J2236" i="15"/>
  <c r="I1401" i="15"/>
  <c r="J1401" i="15"/>
  <c r="I1402" i="15"/>
  <c r="J1402" i="15"/>
  <c r="I1403" i="15"/>
  <c r="J1403" i="15"/>
  <c r="I1404" i="15"/>
  <c r="J1404" i="15"/>
  <c r="I1405" i="15"/>
  <c r="J1405" i="15"/>
  <c r="I1406" i="15"/>
  <c r="J1406" i="15"/>
  <c r="I1407" i="15"/>
  <c r="J1407" i="15"/>
  <c r="F1407" i="15"/>
  <c r="F1406" i="15"/>
  <c r="F1405" i="15"/>
  <c r="F1404" i="15"/>
  <c r="F1403" i="15"/>
  <c r="F1402" i="15"/>
  <c r="F1401" i="15"/>
  <c r="K1648" i="15"/>
  <c r="I1649" i="15"/>
  <c r="J1649" i="15"/>
  <c r="I1650" i="15"/>
  <c r="J1650" i="15"/>
  <c r="I1651" i="15"/>
  <c r="J1651" i="15"/>
  <c r="I1654" i="15"/>
  <c r="J1654" i="15"/>
  <c r="I1655" i="15"/>
  <c r="J1655" i="15"/>
  <c r="I1656" i="15"/>
  <c r="J1656" i="15"/>
  <c r="I1657" i="15"/>
  <c r="J1657" i="15"/>
  <c r="I1658" i="15"/>
  <c r="J1658" i="15"/>
  <c r="I1659" i="15"/>
  <c r="J1659" i="15"/>
  <c r="I1660" i="15"/>
  <c r="J1660" i="15"/>
  <c r="I1661" i="15"/>
  <c r="J1661" i="15"/>
  <c r="I1662" i="15"/>
  <c r="J1662" i="15"/>
  <c r="I1663" i="15"/>
  <c r="J1663" i="15"/>
  <c r="I1664" i="15"/>
  <c r="J1664" i="15"/>
  <c r="F1651" i="15"/>
  <c r="F1650" i="15"/>
  <c r="F1649" i="15"/>
  <c r="K1407" i="15" l="1"/>
  <c r="K1406" i="15"/>
  <c r="K1405" i="15"/>
  <c r="K2260" i="15"/>
  <c r="K2256" i="15"/>
  <c r="K2252" i="15"/>
  <c r="K2248" i="15"/>
  <c r="K2244" i="15"/>
  <c r="K2240" i="15"/>
  <c r="K2262" i="15"/>
  <c r="K2258" i="15"/>
  <c r="K2254" i="15"/>
  <c r="K2250" i="15"/>
  <c r="K2246" i="15"/>
  <c r="K2242" i="15"/>
  <c r="K2238" i="15"/>
  <c r="K2263" i="15"/>
  <c r="K2261" i="15"/>
  <c r="K2259" i="15"/>
  <c r="K2257" i="15"/>
  <c r="K2255" i="15"/>
  <c r="K2253" i="15"/>
  <c r="K2251" i="15"/>
  <c r="K2249" i="15"/>
  <c r="K2247" i="15"/>
  <c r="K2245" i="15"/>
  <c r="K2243" i="15"/>
  <c r="K2241" i="15"/>
  <c r="K2239" i="15"/>
  <c r="K2237" i="15"/>
  <c r="F1652" i="15"/>
  <c r="F1408" i="15"/>
  <c r="K1401" i="15"/>
  <c r="K1664" i="15"/>
  <c r="K1663" i="15"/>
  <c r="K1662" i="15"/>
  <c r="K1661" i="15"/>
  <c r="K1660" i="15"/>
  <c r="K1659" i="15"/>
  <c r="K1658" i="15"/>
  <c r="K1657" i="15"/>
  <c r="K1656" i="15"/>
  <c r="K1655" i="15"/>
  <c r="K1403" i="15"/>
  <c r="K1402" i="15"/>
  <c r="K1651" i="15"/>
  <c r="K1650" i="15"/>
  <c r="K1404" i="15"/>
  <c r="K1654" i="15"/>
  <c r="K1649" i="15"/>
  <c r="K1652" i="15" l="1"/>
  <c r="K1408" i="15"/>
  <c r="K1665" i="15"/>
  <c r="J19" i="15" l="1"/>
  <c r="J20" i="15"/>
  <c r="J21" i="15"/>
  <c r="J22" i="15"/>
  <c r="J23" i="15"/>
  <c r="J24" i="15"/>
  <c r="J25" i="15"/>
  <c r="J26" i="15"/>
  <c r="J27" i="15"/>
  <c r="J28" i="15"/>
  <c r="J30" i="15"/>
  <c r="J31" i="15"/>
  <c r="J32" i="15"/>
  <c r="J33" i="15"/>
  <c r="J34" i="15"/>
  <c r="J35" i="15"/>
  <c r="J37" i="15"/>
  <c r="J38" i="15"/>
  <c r="J39" i="15"/>
  <c r="J40" i="15"/>
  <c r="J41" i="15"/>
  <c r="J42" i="15"/>
  <c r="J43" i="15"/>
  <c r="J44" i="15"/>
  <c r="J45" i="15"/>
  <c r="J49" i="15"/>
  <c r="J50" i="15"/>
  <c r="J51" i="15"/>
  <c r="J52" i="15"/>
  <c r="J53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8" i="15"/>
  <c r="J69" i="15"/>
  <c r="J70" i="15"/>
  <c r="J71" i="15"/>
  <c r="J73" i="15"/>
  <c r="J74" i="15"/>
  <c r="J75" i="15"/>
  <c r="J77" i="15"/>
  <c r="J79" i="15"/>
  <c r="J80" i="15"/>
  <c r="J81" i="15"/>
  <c r="J84" i="15"/>
  <c r="J85" i="15"/>
  <c r="J86" i="15"/>
  <c r="J87" i="15"/>
  <c r="J88" i="15"/>
  <c r="J91" i="15"/>
  <c r="J92" i="15"/>
  <c r="J93" i="15"/>
  <c r="J94" i="15"/>
  <c r="J96" i="15"/>
  <c r="J97" i="15"/>
  <c r="J98" i="15"/>
  <c r="J99" i="15"/>
  <c r="J100" i="15"/>
  <c r="J101" i="15"/>
  <c r="J102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20" i="15"/>
  <c r="J121" i="15"/>
  <c r="J122" i="15"/>
  <c r="J123" i="15"/>
  <c r="J124" i="15"/>
  <c r="J125" i="15"/>
  <c r="J126" i="15"/>
  <c r="J127" i="15"/>
  <c r="J128" i="15"/>
  <c r="J130" i="15"/>
  <c r="J131" i="15"/>
  <c r="J132" i="15"/>
  <c r="J133" i="15"/>
  <c r="J135" i="15"/>
  <c r="J136" i="15"/>
  <c r="J137" i="15"/>
  <c r="J138" i="15"/>
  <c r="J139" i="15"/>
  <c r="J140" i="15"/>
  <c r="J141" i="15"/>
  <c r="J142" i="15"/>
  <c r="J144" i="15"/>
  <c r="J145" i="15"/>
  <c r="J146" i="15"/>
  <c r="J147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2" i="15"/>
  <c r="J193" i="15"/>
  <c r="J194" i="15"/>
  <c r="J195" i="15"/>
  <c r="J196" i="15"/>
  <c r="J197" i="15"/>
  <c r="J198" i="15"/>
  <c r="J201" i="15"/>
  <c r="J202" i="15"/>
  <c r="J203" i="15"/>
  <c r="J204" i="15"/>
  <c r="J205" i="15"/>
  <c r="J206" i="15"/>
  <c r="J207" i="15"/>
  <c r="J208" i="15"/>
  <c r="J209" i="15"/>
  <c r="J210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4" i="15"/>
  <c r="J305" i="15"/>
  <c r="J306" i="15"/>
  <c r="J307" i="15"/>
  <c r="J309" i="15"/>
  <c r="J311" i="15"/>
  <c r="J312" i="15"/>
  <c r="J313" i="15"/>
  <c r="J314" i="15"/>
  <c r="J317" i="15"/>
  <c r="J318" i="15"/>
  <c r="J319" i="15"/>
  <c r="J320" i="15"/>
  <c r="J322" i="15"/>
  <c r="J323" i="15"/>
  <c r="J324" i="15"/>
  <c r="J325" i="15"/>
  <c r="J328" i="15"/>
  <c r="J329" i="15"/>
  <c r="J330" i="15"/>
  <c r="J331" i="15"/>
  <c r="J332" i="15"/>
  <c r="J334" i="15"/>
  <c r="J335" i="15"/>
  <c r="J336" i="15"/>
  <c r="J337" i="15"/>
  <c r="J338" i="15"/>
  <c r="J339" i="15"/>
  <c r="J340" i="15"/>
  <c r="J341" i="15"/>
  <c r="J342" i="15"/>
  <c r="J343" i="15"/>
  <c r="J346" i="15"/>
  <c r="J347" i="15"/>
  <c r="J348" i="15"/>
  <c r="J349" i="15"/>
  <c r="J350" i="15"/>
  <c r="J351" i="15"/>
  <c r="J354" i="15"/>
  <c r="J355" i="15"/>
  <c r="J357" i="15"/>
  <c r="J358" i="15"/>
  <c r="J361" i="15"/>
  <c r="J362" i="15"/>
  <c r="J363" i="15"/>
  <c r="J18" i="15"/>
  <c r="I19" i="15"/>
  <c r="K19" i="15" s="1"/>
  <c r="I20" i="15"/>
  <c r="K20" i="15" s="1"/>
  <c r="I21" i="15"/>
  <c r="K21" i="15" s="1"/>
  <c r="I22" i="15"/>
  <c r="K22" i="15" s="1"/>
  <c r="I23" i="15"/>
  <c r="K23" i="15" s="1"/>
  <c r="I24" i="15"/>
  <c r="K24" i="15" s="1"/>
  <c r="I25" i="15"/>
  <c r="K25" i="15" s="1"/>
  <c r="I26" i="15"/>
  <c r="K26" i="15" s="1"/>
  <c r="I27" i="15"/>
  <c r="K27" i="15" s="1"/>
  <c r="I28" i="15"/>
  <c r="K28" i="15" s="1"/>
  <c r="I30" i="15"/>
  <c r="K30" i="15" s="1"/>
  <c r="I31" i="15"/>
  <c r="K31" i="15" s="1"/>
  <c r="I32" i="15"/>
  <c r="K32" i="15" s="1"/>
  <c r="I33" i="15"/>
  <c r="K33" i="15" s="1"/>
  <c r="I34" i="15"/>
  <c r="K34" i="15" s="1"/>
  <c r="I35" i="15"/>
  <c r="K35" i="15" s="1"/>
  <c r="I37" i="15"/>
  <c r="K37" i="15" s="1"/>
  <c r="I38" i="15"/>
  <c r="K38" i="15" s="1"/>
  <c r="I39" i="15"/>
  <c r="K39" i="15" s="1"/>
  <c r="I40" i="15"/>
  <c r="K40" i="15" s="1"/>
  <c r="I41" i="15"/>
  <c r="K41" i="15" s="1"/>
  <c r="I42" i="15"/>
  <c r="K42" i="15" s="1"/>
  <c r="I43" i="15"/>
  <c r="K43" i="15" s="1"/>
  <c r="I44" i="15"/>
  <c r="K44" i="15" s="1"/>
  <c r="I45" i="15"/>
  <c r="K45" i="15" s="1"/>
  <c r="I49" i="15"/>
  <c r="K49" i="15" s="1"/>
  <c r="I50" i="15"/>
  <c r="K50" i="15" s="1"/>
  <c r="I51" i="15"/>
  <c r="K51" i="15" s="1"/>
  <c r="I52" i="15"/>
  <c r="K52" i="15" s="1"/>
  <c r="I53" i="15"/>
  <c r="K53" i="15" s="1"/>
  <c r="I55" i="15"/>
  <c r="K55" i="15" s="1"/>
  <c r="I56" i="15"/>
  <c r="K56" i="15" s="1"/>
  <c r="I57" i="15"/>
  <c r="K57" i="15" s="1"/>
  <c r="I58" i="15"/>
  <c r="K58" i="15" s="1"/>
  <c r="I59" i="15"/>
  <c r="K59" i="15" s="1"/>
  <c r="I60" i="15"/>
  <c r="K60" i="15" s="1"/>
  <c r="I61" i="15"/>
  <c r="K61" i="15" s="1"/>
  <c r="I62" i="15"/>
  <c r="K62" i="15" s="1"/>
  <c r="I63" i="15"/>
  <c r="K63" i="15" s="1"/>
  <c r="I64" i="15"/>
  <c r="K64" i="15" s="1"/>
  <c r="I65" i="15"/>
  <c r="K65" i="15" s="1"/>
  <c r="I66" i="15"/>
  <c r="K66" i="15" s="1"/>
  <c r="I68" i="15"/>
  <c r="K68" i="15" s="1"/>
  <c r="I69" i="15"/>
  <c r="K69" i="15" s="1"/>
  <c r="I70" i="15"/>
  <c r="K70" i="15" s="1"/>
  <c r="I71" i="15"/>
  <c r="K71" i="15" s="1"/>
  <c r="I73" i="15"/>
  <c r="K73" i="15" s="1"/>
  <c r="I74" i="15"/>
  <c r="K74" i="15" s="1"/>
  <c r="I75" i="15"/>
  <c r="K75" i="15" s="1"/>
  <c r="I77" i="15"/>
  <c r="K77" i="15" s="1"/>
  <c r="I79" i="15"/>
  <c r="K79" i="15" s="1"/>
  <c r="I80" i="15"/>
  <c r="K80" i="15" s="1"/>
  <c r="I81" i="15"/>
  <c r="K81" i="15" s="1"/>
  <c r="I84" i="15"/>
  <c r="K84" i="15" s="1"/>
  <c r="I85" i="15"/>
  <c r="K85" i="15" s="1"/>
  <c r="I86" i="15"/>
  <c r="K86" i="15" s="1"/>
  <c r="I87" i="15"/>
  <c r="K87" i="15" s="1"/>
  <c r="I88" i="15"/>
  <c r="K88" i="15" s="1"/>
  <c r="I91" i="15"/>
  <c r="K91" i="15" s="1"/>
  <c r="I92" i="15"/>
  <c r="K92" i="15" s="1"/>
  <c r="I93" i="15"/>
  <c r="K93" i="15" s="1"/>
  <c r="I94" i="15"/>
  <c r="K94" i="15" s="1"/>
  <c r="I96" i="15"/>
  <c r="K96" i="15" s="1"/>
  <c r="I97" i="15"/>
  <c r="K97" i="15" s="1"/>
  <c r="I98" i="15"/>
  <c r="K98" i="15" s="1"/>
  <c r="I99" i="15"/>
  <c r="K99" i="15" s="1"/>
  <c r="I100" i="15"/>
  <c r="K100" i="15" s="1"/>
  <c r="I101" i="15"/>
  <c r="K101" i="15" s="1"/>
  <c r="I102" i="15"/>
  <c r="K102" i="15" s="1"/>
  <c r="I105" i="15"/>
  <c r="K105" i="15" s="1"/>
  <c r="I106" i="15"/>
  <c r="K106" i="15" s="1"/>
  <c r="I107" i="15"/>
  <c r="K107" i="15" s="1"/>
  <c r="I108" i="15"/>
  <c r="K108" i="15" s="1"/>
  <c r="I109" i="15"/>
  <c r="K109" i="15" s="1"/>
  <c r="I110" i="15"/>
  <c r="K110" i="15" s="1"/>
  <c r="I111" i="15"/>
  <c r="K111" i="15" s="1"/>
  <c r="I112" i="15"/>
  <c r="K112" i="15" s="1"/>
  <c r="I113" i="15"/>
  <c r="K113" i="15" s="1"/>
  <c r="I114" i="15"/>
  <c r="K114" i="15" s="1"/>
  <c r="I115" i="15"/>
  <c r="K115" i="15" s="1"/>
  <c r="I116" i="15"/>
  <c r="K116" i="15" s="1"/>
  <c r="I117" i="15"/>
  <c r="K117" i="15" s="1"/>
  <c r="I120" i="15"/>
  <c r="K120" i="15" s="1"/>
  <c r="I121" i="15"/>
  <c r="K121" i="15" s="1"/>
  <c r="I122" i="15"/>
  <c r="K122" i="15" s="1"/>
  <c r="I123" i="15"/>
  <c r="K123" i="15" s="1"/>
  <c r="I124" i="15"/>
  <c r="K124" i="15" s="1"/>
  <c r="I125" i="15"/>
  <c r="K125" i="15" s="1"/>
  <c r="I126" i="15"/>
  <c r="K126" i="15" s="1"/>
  <c r="I127" i="15"/>
  <c r="K127" i="15" s="1"/>
  <c r="I128" i="15"/>
  <c r="K128" i="15" s="1"/>
  <c r="I130" i="15"/>
  <c r="K130" i="15" s="1"/>
  <c r="I131" i="15"/>
  <c r="K131" i="15" s="1"/>
  <c r="I132" i="15"/>
  <c r="K132" i="15" s="1"/>
  <c r="I133" i="15"/>
  <c r="K133" i="15" s="1"/>
  <c r="I135" i="15"/>
  <c r="K135" i="15" s="1"/>
  <c r="I136" i="15"/>
  <c r="K136" i="15" s="1"/>
  <c r="I137" i="15"/>
  <c r="K137" i="15" s="1"/>
  <c r="I138" i="15"/>
  <c r="K138" i="15" s="1"/>
  <c r="I139" i="15"/>
  <c r="K139" i="15" s="1"/>
  <c r="I140" i="15"/>
  <c r="K140" i="15" s="1"/>
  <c r="I141" i="15"/>
  <c r="K141" i="15" s="1"/>
  <c r="I142" i="15"/>
  <c r="K142" i="15" s="1"/>
  <c r="I144" i="15"/>
  <c r="K144" i="15" s="1"/>
  <c r="I145" i="15"/>
  <c r="K145" i="15" s="1"/>
  <c r="I146" i="15"/>
  <c r="K146" i="15" s="1"/>
  <c r="I147" i="15"/>
  <c r="K147" i="15" s="1"/>
  <c r="I150" i="15"/>
  <c r="K150" i="15" s="1"/>
  <c r="I151" i="15"/>
  <c r="K151" i="15" s="1"/>
  <c r="I152" i="15"/>
  <c r="K152" i="15" s="1"/>
  <c r="I153" i="15"/>
  <c r="K153" i="15" s="1"/>
  <c r="I154" i="15"/>
  <c r="K154" i="15" s="1"/>
  <c r="I155" i="15"/>
  <c r="K155" i="15" s="1"/>
  <c r="I156" i="15"/>
  <c r="K156" i="15" s="1"/>
  <c r="I157" i="15"/>
  <c r="K157" i="15" s="1"/>
  <c r="I158" i="15"/>
  <c r="K158" i="15" s="1"/>
  <c r="I159" i="15"/>
  <c r="K159" i="15" s="1"/>
  <c r="I160" i="15"/>
  <c r="K160" i="15" s="1"/>
  <c r="I161" i="15"/>
  <c r="K161" i="15" s="1"/>
  <c r="I162" i="15"/>
  <c r="K162" i="15" s="1"/>
  <c r="I163" i="15"/>
  <c r="K163" i="15" s="1"/>
  <c r="I164" i="15"/>
  <c r="K164" i="15" s="1"/>
  <c r="I165" i="15"/>
  <c r="K165" i="15" s="1"/>
  <c r="I166" i="15"/>
  <c r="K166" i="15" s="1"/>
  <c r="I167" i="15"/>
  <c r="K167" i="15" s="1"/>
  <c r="I168" i="15"/>
  <c r="K168" i="15" s="1"/>
  <c r="I169" i="15"/>
  <c r="K169" i="15" s="1"/>
  <c r="I170" i="15"/>
  <c r="K170" i="15" s="1"/>
  <c r="I171" i="15"/>
  <c r="K171" i="15" s="1"/>
  <c r="I172" i="15"/>
  <c r="K172" i="15" s="1"/>
  <c r="I173" i="15"/>
  <c r="K173" i="15" s="1"/>
  <c r="I174" i="15"/>
  <c r="K174" i="15" s="1"/>
  <c r="I177" i="15"/>
  <c r="K177" i="15" s="1"/>
  <c r="I178" i="15"/>
  <c r="K178" i="15" s="1"/>
  <c r="I179" i="15"/>
  <c r="K179" i="15" s="1"/>
  <c r="I180" i="15"/>
  <c r="K180" i="15" s="1"/>
  <c r="I181" i="15"/>
  <c r="K181" i="15" s="1"/>
  <c r="I182" i="15"/>
  <c r="K182" i="15" s="1"/>
  <c r="I183" i="15"/>
  <c r="K183" i="15" s="1"/>
  <c r="I184" i="15"/>
  <c r="K184" i="15" s="1"/>
  <c r="I185" i="15"/>
  <c r="K185" i="15" s="1"/>
  <c r="I186" i="15"/>
  <c r="K186" i="15" s="1"/>
  <c r="I187" i="15"/>
  <c r="K187" i="15" s="1"/>
  <c r="I188" i="15"/>
  <c r="K188" i="15" s="1"/>
  <c r="I189" i="15"/>
  <c r="K189" i="15" s="1"/>
  <c r="I190" i="15"/>
  <c r="K190" i="15" s="1"/>
  <c r="I192" i="15"/>
  <c r="K192" i="15" s="1"/>
  <c r="I193" i="15"/>
  <c r="K193" i="15" s="1"/>
  <c r="I194" i="15"/>
  <c r="K194" i="15" s="1"/>
  <c r="I195" i="15"/>
  <c r="K195" i="15" s="1"/>
  <c r="I196" i="15"/>
  <c r="K196" i="15" s="1"/>
  <c r="I197" i="15"/>
  <c r="K197" i="15" s="1"/>
  <c r="I198" i="15"/>
  <c r="K198" i="15" s="1"/>
  <c r="I201" i="15"/>
  <c r="K201" i="15" s="1"/>
  <c r="I202" i="15"/>
  <c r="K202" i="15" s="1"/>
  <c r="I203" i="15"/>
  <c r="K203" i="15" s="1"/>
  <c r="I204" i="15"/>
  <c r="K204" i="15" s="1"/>
  <c r="I205" i="15"/>
  <c r="K205" i="15" s="1"/>
  <c r="I206" i="15"/>
  <c r="K206" i="15" s="1"/>
  <c r="I207" i="15"/>
  <c r="K207" i="15" s="1"/>
  <c r="I208" i="15"/>
  <c r="K208" i="15" s="1"/>
  <c r="I209" i="15"/>
  <c r="K209" i="15" s="1"/>
  <c r="I210" i="15"/>
  <c r="K210" i="15" s="1"/>
  <c r="I213" i="15"/>
  <c r="K213" i="15" s="1"/>
  <c r="I214" i="15"/>
  <c r="K214" i="15" s="1"/>
  <c r="I215" i="15"/>
  <c r="K215" i="15" s="1"/>
  <c r="I216" i="15"/>
  <c r="K216" i="15" s="1"/>
  <c r="I217" i="15"/>
  <c r="K217" i="15" s="1"/>
  <c r="I218" i="15"/>
  <c r="K218" i="15" s="1"/>
  <c r="I219" i="15"/>
  <c r="K219" i="15" s="1"/>
  <c r="I220" i="15"/>
  <c r="K220" i="15" s="1"/>
  <c r="I221" i="15"/>
  <c r="K221" i="15" s="1"/>
  <c r="I222" i="15"/>
  <c r="K222" i="15" s="1"/>
  <c r="I223" i="15"/>
  <c r="K223" i="15" s="1"/>
  <c r="I224" i="15"/>
  <c r="K224" i="15" s="1"/>
  <c r="I225" i="15"/>
  <c r="K225" i="15" s="1"/>
  <c r="I226" i="15"/>
  <c r="K226" i="15" s="1"/>
  <c r="I227" i="15"/>
  <c r="K227" i="15" s="1"/>
  <c r="I228" i="15"/>
  <c r="K228" i="15" s="1"/>
  <c r="I229" i="15"/>
  <c r="K229" i="15" s="1"/>
  <c r="I230" i="15"/>
  <c r="K230" i="15" s="1"/>
  <c r="I231" i="15"/>
  <c r="K231" i="15" s="1"/>
  <c r="I232" i="15"/>
  <c r="K232" i="15" s="1"/>
  <c r="I233" i="15"/>
  <c r="K233" i="15" s="1"/>
  <c r="I234" i="15"/>
  <c r="K234" i="15" s="1"/>
  <c r="I235" i="15"/>
  <c r="K235" i="15" s="1"/>
  <c r="I236" i="15"/>
  <c r="K236" i="15" s="1"/>
  <c r="I237" i="15"/>
  <c r="K237" i="15" s="1"/>
  <c r="I238" i="15"/>
  <c r="K238" i="15" s="1"/>
  <c r="I239" i="15"/>
  <c r="K239" i="15" s="1"/>
  <c r="I240" i="15"/>
  <c r="K240" i="15" s="1"/>
  <c r="I241" i="15"/>
  <c r="K241" i="15" s="1"/>
  <c r="I242" i="15"/>
  <c r="K242" i="15" s="1"/>
  <c r="I243" i="15"/>
  <c r="K243" i="15" s="1"/>
  <c r="I244" i="15"/>
  <c r="K244" i="15" s="1"/>
  <c r="I247" i="15"/>
  <c r="K247" i="15" s="1"/>
  <c r="I248" i="15"/>
  <c r="K248" i="15" s="1"/>
  <c r="I249" i="15"/>
  <c r="K249" i="15" s="1"/>
  <c r="I250" i="15"/>
  <c r="K250" i="15" s="1"/>
  <c r="I251" i="15"/>
  <c r="K251" i="15" s="1"/>
  <c r="I252" i="15"/>
  <c r="K252" i="15" s="1"/>
  <c r="I253" i="15"/>
  <c r="K253" i="15" s="1"/>
  <c r="I254" i="15"/>
  <c r="K254" i="15" s="1"/>
  <c r="I255" i="15"/>
  <c r="K255" i="15" s="1"/>
  <c r="I256" i="15"/>
  <c r="K256" i="15" s="1"/>
  <c r="I257" i="15"/>
  <c r="K257" i="15" s="1"/>
  <c r="I258" i="15"/>
  <c r="K258" i="15" s="1"/>
  <c r="I259" i="15"/>
  <c r="K259" i="15" s="1"/>
  <c r="I260" i="15"/>
  <c r="K260" i="15" s="1"/>
  <c r="I263" i="15"/>
  <c r="K263" i="15" s="1"/>
  <c r="I264" i="15"/>
  <c r="K264" i="15" s="1"/>
  <c r="I265" i="15"/>
  <c r="K265" i="15" s="1"/>
  <c r="I266" i="15"/>
  <c r="K266" i="15" s="1"/>
  <c r="I267" i="15"/>
  <c r="K267" i="15" s="1"/>
  <c r="I268" i="15"/>
  <c r="K268" i="15" s="1"/>
  <c r="I269" i="15"/>
  <c r="K269" i="15" s="1"/>
  <c r="I270" i="15"/>
  <c r="K270" i="15" s="1"/>
  <c r="I271" i="15"/>
  <c r="K271" i="15" s="1"/>
  <c r="I272" i="15"/>
  <c r="K272" i="15" s="1"/>
  <c r="I273" i="15"/>
  <c r="K273" i="15" s="1"/>
  <c r="I274" i="15"/>
  <c r="K274" i="15" s="1"/>
  <c r="I275" i="15"/>
  <c r="K275" i="15" s="1"/>
  <c r="I277" i="15"/>
  <c r="K277" i="15" s="1"/>
  <c r="I278" i="15"/>
  <c r="K278" i="15" s="1"/>
  <c r="I279" i="15"/>
  <c r="K279" i="15" s="1"/>
  <c r="I280" i="15"/>
  <c r="K280" i="15" s="1"/>
  <c r="I281" i="15"/>
  <c r="K281" i="15" s="1"/>
  <c r="I282" i="15"/>
  <c r="K282" i="15" s="1"/>
  <c r="I283" i="15"/>
  <c r="K283" i="15" s="1"/>
  <c r="I284" i="15"/>
  <c r="K284" i="15" s="1"/>
  <c r="I285" i="15"/>
  <c r="K285" i="15" s="1"/>
  <c r="I286" i="15"/>
  <c r="K286" i="15" s="1"/>
  <c r="I287" i="15"/>
  <c r="K287" i="15" s="1"/>
  <c r="I288" i="15"/>
  <c r="K288" i="15" s="1"/>
  <c r="I289" i="15"/>
  <c r="K289" i="15" s="1"/>
  <c r="I290" i="15"/>
  <c r="K290" i="15" s="1"/>
  <c r="I291" i="15"/>
  <c r="K291" i="15" s="1"/>
  <c r="I292" i="15"/>
  <c r="K292" i="15" s="1"/>
  <c r="I293" i="15"/>
  <c r="K293" i="15" s="1"/>
  <c r="I294" i="15"/>
  <c r="K294" i="15" s="1"/>
  <c r="I295" i="15"/>
  <c r="K295" i="15" s="1"/>
  <c r="I296" i="15"/>
  <c r="K296" i="15" s="1"/>
  <c r="I297" i="15"/>
  <c r="K297" i="15" s="1"/>
  <c r="I298" i="15"/>
  <c r="K298" i="15" s="1"/>
  <c r="I299" i="15"/>
  <c r="K299" i="15" s="1"/>
  <c r="I300" i="15"/>
  <c r="K300" i="15" s="1"/>
  <c r="I304" i="15"/>
  <c r="K304" i="15" s="1"/>
  <c r="I305" i="15"/>
  <c r="K305" i="15" s="1"/>
  <c r="I306" i="15"/>
  <c r="K306" i="15" s="1"/>
  <c r="I307" i="15"/>
  <c r="K307" i="15" s="1"/>
  <c r="I309" i="15"/>
  <c r="K309" i="15" s="1"/>
  <c r="I311" i="15"/>
  <c r="K311" i="15" s="1"/>
  <c r="I312" i="15"/>
  <c r="K312" i="15" s="1"/>
  <c r="I313" i="15"/>
  <c r="K313" i="15" s="1"/>
  <c r="I314" i="15"/>
  <c r="K314" i="15" s="1"/>
  <c r="I317" i="15"/>
  <c r="K317" i="15" s="1"/>
  <c r="I318" i="15"/>
  <c r="K318" i="15" s="1"/>
  <c r="I319" i="15"/>
  <c r="K319" i="15" s="1"/>
  <c r="I320" i="15"/>
  <c r="K320" i="15" s="1"/>
  <c r="I322" i="15"/>
  <c r="K322" i="15" s="1"/>
  <c r="I323" i="15"/>
  <c r="K323" i="15" s="1"/>
  <c r="I324" i="15"/>
  <c r="K324" i="15" s="1"/>
  <c r="I325" i="15"/>
  <c r="K325" i="15" s="1"/>
  <c r="I328" i="15"/>
  <c r="K328" i="15" s="1"/>
  <c r="I329" i="15"/>
  <c r="K329" i="15" s="1"/>
  <c r="I330" i="15"/>
  <c r="K330" i="15" s="1"/>
  <c r="I331" i="15"/>
  <c r="K331" i="15" s="1"/>
  <c r="I332" i="15"/>
  <c r="K332" i="15" s="1"/>
  <c r="I334" i="15"/>
  <c r="K334" i="15" s="1"/>
  <c r="I335" i="15"/>
  <c r="K335" i="15" s="1"/>
  <c r="I336" i="15"/>
  <c r="K336" i="15" s="1"/>
  <c r="I337" i="15"/>
  <c r="K337" i="15" s="1"/>
  <c r="I338" i="15"/>
  <c r="K338" i="15" s="1"/>
  <c r="I339" i="15"/>
  <c r="K339" i="15" s="1"/>
  <c r="I340" i="15"/>
  <c r="K340" i="15" s="1"/>
  <c r="I341" i="15"/>
  <c r="K341" i="15" s="1"/>
  <c r="I342" i="15"/>
  <c r="K342" i="15" s="1"/>
  <c r="I343" i="15"/>
  <c r="K343" i="15" s="1"/>
  <c r="I346" i="15"/>
  <c r="K346" i="15" s="1"/>
  <c r="I347" i="15"/>
  <c r="K347" i="15" s="1"/>
  <c r="I348" i="15"/>
  <c r="K348" i="15" s="1"/>
  <c r="I349" i="15"/>
  <c r="K349" i="15" s="1"/>
  <c r="I350" i="15"/>
  <c r="K350" i="15" s="1"/>
  <c r="I351" i="15"/>
  <c r="K351" i="15" s="1"/>
  <c r="I354" i="15"/>
  <c r="K354" i="15" s="1"/>
  <c r="I355" i="15"/>
  <c r="K355" i="15" s="1"/>
  <c r="I357" i="15"/>
  <c r="K357" i="15" s="1"/>
  <c r="I358" i="15"/>
  <c r="K358" i="15" s="1"/>
  <c r="I361" i="15"/>
  <c r="K361" i="15" s="1"/>
  <c r="I362" i="15"/>
  <c r="K362" i="15" s="1"/>
  <c r="I363" i="15"/>
  <c r="K363" i="15" s="1"/>
  <c r="I18" i="15"/>
  <c r="K18" i="15" s="1"/>
  <c r="F363" i="15"/>
  <c r="F362" i="15"/>
  <c r="F361" i="15"/>
  <c r="F358" i="15"/>
  <c r="F357" i="15"/>
  <c r="F356" i="15"/>
  <c r="F355" i="15"/>
  <c r="F354" i="15"/>
  <c r="F351" i="15"/>
  <c r="F350" i="15"/>
  <c r="F349" i="15"/>
  <c r="F348" i="15"/>
  <c r="F347" i="15"/>
  <c r="F346" i="15"/>
  <c r="F343" i="15"/>
  <c r="F342" i="15"/>
  <c r="F341" i="15"/>
  <c r="F340" i="15"/>
  <c r="F339" i="15"/>
  <c r="F338" i="15"/>
  <c r="F337" i="15"/>
  <c r="F336" i="15"/>
  <c r="F335" i="15"/>
  <c r="F334" i="15"/>
  <c r="F332" i="15"/>
  <c r="F331" i="15"/>
  <c r="F330" i="15"/>
  <c r="F329" i="15"/>
  <c r="F328" i="15"/>
  <c r="F325" i="15"/>
  <c r="F324" i="15"/>
  <c r="F323" i="15"/>
  <c r="F322" i="15"/>
  <c r="F321" i="15"/>
  <c r="F320" i="15"/>
  <c r="F319" i="15"/>
  <c r="F318" i="15"/>
  <c r="F317" i="15"/>
  <c r="F314" i="15"/>
  <c r="F313" i="15"/>
  <c r="F312" i="15"/>
  <c r="F311" i="15"/>
  <c r="F310" i="15"/>
  <c r="F309" i="15"/>
  <c r="F308" i="15"/>
  <c r="F307" i="15"/>
  <c r="F306" i="15"/>
  <c r="F305" i="15"/>
  <c r="F304" i="15"/>
  <c r="F300" i="15"/>
  <c r="F299" i="15"/>
  <c r="F298" i="15"/>
  <c r="F297" i="15"/>
  <c r="F296" i="15"/>
  <c r="F295" i="15"/>
  <c r="F294" i="15"/>
  <c r="F293" i="15"/>
  <c r="F292" i="15"/>
  <c r="F291" i="15"/>
  <c r="F290" i="15"/>
  <c r="F289" i="15"/>
  <c r="F288" i="15"/>
  <c r="F287" i="15"/>
  <c r="F286" i="15"/>
  <c r="F285" i="15"/>
  <c r="F284" i="15"/>
  <c r="F283" i="15"/>
  <c r="F282" i="15"/>
  <c r="F281" i="15"/>
  <c r="F280" i="15"/>
  <c r="F279" i="15"/>
  <c r="F278" i="15"/>
  <c r="F277" i="15"/>
  <c r="F276" i="15"/>
  <c r="F275" i="15"/>
  <c r="F274" i="15"/>
  <c r="F273" i="15"/>
  <c r="F272" i="15"/>
  <c r="F271" i="15"/>
  <c r="F270" i="15"/>
  <c r="F269" i="15"/>
  <c r="F268" i="15"/>
  <c r="F267" i="15"/>
  <c r="F266" i="15"/>
  <c r="F265" i="15"/>
  <c r="F264" i="15"/>
  <c r="F263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0" i="15"/>
  <c r="F209" i="15"/>
  <c r="F208" i="15"/>
  <c r="F207" i="15"/>
  <c r="F206" i="15"/>
  <c r="F205" i="15"/>
  <c r="F204" i="15"/>
  <c r="F203" i="15"/>
  <c r="F202" i="15"/>
  <c r="F201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K301" i="15" l="1"/>
  <c r="K261" i="15"/>
  <c r="K245" i="15"/>
  <c r="K211" i="15"/>
  <c r="K175" i="15"/>
  <c r="K118" i="15"/>
  <c r="K89" i="15"/>
  <c r="K359" i="15"/>
  <c r="K199" i="15"/>
  <c r="K148" i="15"/>
  <c r="K103" i="15"/>
  <c r="K46" i="15"/>
  <c r="F148" i="15"/>
  <c r="F46" i="15"/>
  <c r="F89" i="15"/>
  <c r="F103" i="15"/>
  <c r="F118" i="15"/>
  <c r="F175" i="15"/>
  <c r="F199" i="15"/>
  <c r="F211" i="15"/>
  <c r="F245" i="15"/>
  <c r="F261" i="15"/>
  <c r="F301" i="15"/>
  <c r="F359" i="15"/>
  <c r="K364" i="15" l="1"/>
  <c r="F364" i="15"/>
  <c r="F10" i="15" l="1"/>
  <c r="K11" i="15"/>
  <c r="F13" i="15"/>
  <c r="K13" i="15" s="1"/>
  <c r="F12" i="15"/>
  <c r="K12" i="15" s="1"/>
  <c r="E11" i="15"/>
  <c r="K2370" i="15" l="1"/>
  <c r="K2368" i="15"/>
  <c r="L1183" i="15"/>
  <c r="M1183" i="15"/>
  <c r="N1183" i="15"/>
  <c r="O1183" i="15"/>
  <c r="P1183" i="15"/>
  <c r="Q1183" i="15"/>
  <c r="R1183" i="15"/>
  <c r="S1183" i="15"/>
  <c r="T1183" i="15"/>
  <c r="U1183" i="15"/>
  <c r="V1183" i="15"/>
  <c r="W1183" i="15"/>
  <c r="X1183" i="15"/>
  <c r="Y1183" i="15"/>
  <c r="Z1183" i="15"/>
  <c r="AA1183" i="15"/>
  <c r="AB1183" i="15"/>
  <c r="AC1183" i="15"/>
  <c r="AD1183" i="15"/>
  <c r="AE1183" i="15"/>
  <c r="AF1183" i="15"/>
  <c r="AG1183" i="15"/>
  <c r="AH1183" i="15"/>
  <c r="AI1183" i="15"/>
  <c r="AJ1183" i="15"/>
  <c r="AK1183" i="15"/>
  <c r="AL1183" i="15"/>
  <c r="AM1183" i="15"/>
  <c r="AN1183" i="15"/>
  <c r="AO1183" i="15"/>
  <c r="AP1183" i="15"/>
  <c r="AQ1183" i="15"/>
  <c r="AR1183" i="15"/>
  <c r="AS1183" i="15"/>
  <c r="AT1183" i="15"/>
  <c r="AU1183" i="15"/>
  <c r="AV1183" i="15"/>
  <c r="AW1183" i="15"/>
  <c r="L1135" i="15"/>
  <c r="M1135" i="15"/>
  <c r="N1135" i="15"/>
  <c r="O1135" i="15"/>
  <c r="P1135" i="15"/>
  <c r="Q1135" i="15"/>
  <c r="R1135" i="15"/>
  <c r="S1135" i="15"/>
  <c r="T1135" i="15"/>
  <c r="U1135" i="15"/>
  <c r="V1135" i="15"/>
  <c r="W1135" i="15"/>
  <c r="X1135" i="15"/>
  <c r="Y1135" i="15"/>
  <c r="Z1135" i="15"/>
  <c r="AA1135" i="15"/>
  <c r="AB1135" i="15"/>
  <c r="AC1135" i="15"/>
  <c r="AD1135" i="15"/>
  <c r="AE1135" i="15"/>
  <c r="AF1135" i="15"/>
  <c r="AG1135" i="15"/>
  <c r="AH1135" i="15"/>
  <c r="AI1135" i="15"/>
  <c r="AJ1135" i="15"/>
  <c r="AK1135" i="15"/>
  <c r="AL1135" i="15"/>
  <c r="AM1135" i="15"/>
  <c r="AN1135" i="15"/>
  <c r="AO1135" i="15"/>
  <c r="AP1135" i="15"/>
  <c r="AQ1135" i="15"/>
  <c r="AR1135" i="15"/>
  <c r="AS1135" i="15"/>
  <c r="AT1135" i="15"/>
  <c r="AU1135" i="15"/>
  <c r="AV1135" i="15"/>
  <c r="AW1135" i="15"/>
  <c r="L682" i="15"/>
  <c r="M682" i="15"/>
  <c r="N682" i="15"/>
  <c r="O682" i="15"/>
  <c r="P682" i="15"/>
  <c r="Q682" i="15"/>
  <c r="R682" i="15"/>
  <c r="S682" i="15"/>
  <c r="T682" i="15"/>
  <c r="U682" i="15"/>
  <c r="V682" i="15"/>
  <c r="W682" i="15"/>
  <c r="X682" i="15"/>
  <c r="Y682" i="15"/>
  <c r="Z682" i="15"/>
  <c r="AA682" i="15"/>
  <c r="AB682" i="15"/>
  <c r="AC682" i="15"/>
  <c r="AD682" i="15"/>
  <c r="AE682" i="15"/>
  <c r="AF682" i="15"/>
  <c r="AG682" i="15"/>
  <c r="AH682" i="15"/>
  <c r="AI682" i="15"/>
  <c r="AJ682" i="15"/>
  <c r="AK682" i="15"/>
  <c r="AL682" i="15"/>
  <c r="AM682" i="15"/>
  <c r="AN682" i="15"/>
  <c r="AO682" i="15"/>
  <c r="AP682" i="15"/>
  <c r="AQ682" i="15"/>
  <c r="AR682" i="15"/>
  <c r="AS682" i="15"/>
  <c r="AT682" i="15"/>
  <c r="AU682" i="15"/>
  <c r="AV682" i="15"/>
  <c r="AW682" i="15"/>
  <c r="K1634" i="15" l="1"/>
  <c r="J370" i="15" l="1"/>
  <c r="J371" i="15"/>
  <c r="J372" i="15"/>
  <c r="J373" i="15"/>
  <c r="J374" i="15"/>
  <c r="J375" i="15"/>
  <c r="J376" i="15"/>
  <c r="J377" i="15"/>
  <c r="J378" i="15"/>
  <c r="J380" i="15"/>
  <c r="J381" i="15"/>
  <c r="J382" i="15"/>
  <c r="J383" i="15"/>
  <c r="J384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J402" i="15"/>
  <c r="J403" i="15"/>
  <c r="J404" i="15"/>
  <c r="J405" i="15"/>
  <c r="J406" i="15"/>
  <c r="J407" i="15"/>
  <c r="J408" i="15"/>
  <c r="J409" i="15"/>
  <c r="J410" i="15"/>
  <c r="J411" i="15"/>
  <c r="J412" i="15"/>
  <c r="J413" i="15"/>
  <c r="J414" i="15"/>
  <c r="J415" i="15"/>
  <c r="J417" i="15"/>
  <c r="J418" i="15"/>
  <c r="J419" i="15"/>
  <c r="J420" i="15"/>
  <c r="J421" i="15"/>
  <c r="J422" i="15"/>
  <c r="J423" i="15"/>
  <c r="J424" i="15"/>
  <c r="J425" i="15"/>
  <c r="J426" i="15"/>
  <c r="J427" i="15"/>
  <c r="J428" i="15"/>
  <c r="J429" i="15"/>
  <c r="J430" i="15"/>
  <c r="J431" i="15"/>
  <c r="J432" i="15"/>
  <c r="J433" i="15"/>
  <c r="J434" i="15"/>
  <c r="J435" i="15"/>
  <c r="J436" i="15"/>
  <c r="J437" i="15"/>
  <c r="J438" i="15"/>
  <c r="J439" i="15"/>
  <c r="J440" i="15"/>
  <c r="J441" i="15"/>
  <c r="J442" i="15"/>
  <c r="J443" i="15"/>
  <c r="J444" i="15"/>
  <c r="J445" i="15"/>
  <c r="J446" i="15"/>
  <c r="J447" i="15"/>
  <c r="J448" i="15"/>
  <c r="J449" i="15"/>
  <c r="J450" i="15"/>
  <c r="J451" i="15"/>
  <c r="J452" i="15"/>
  <c r="J453" i="15"/>
  <c r="J454" i="15"/>
  <c r="J455" i="15"/>
  <c r="J456" i="15"/>
  <c r="J457" i="15"/>
  <c r="J458" i="15"/>
  <c r="J459" i="15"/>
  <c r="J461" i="15"/>
  <c r="J462" i="15"/>
  <c r="J463" i="15"/>
  <c r="J464" i="15"/>
  <c r="J465" i="15"/>
  <c r="J466" i="15"/>
  <c r="J467" i="15"/>
  <c r="J468" i="15"/>
  <c r="J469" i="15"/>
  <c r="J470" i="15"/>
  <c r="J471" i="15"/>
  <c r="J472" i="15"/>
  <c r="J473" i="15"/>
  <c r="J475" i="15"/>
  <c r="J476" i="15"/>
  <c r="J477" i="15"/>
  <c r="J478" i="15"/>
  <c r="J479" i="15"/>
  <c r="J480" i="15"/>
  <c r="J481" i="15"/>
  <c r="J482" i="15"/>
  <c r="J483" i="15"/>
  <c r="J484" i="15"/>
  <c r="J485" i="15"/>
  <c r="J487" i="15"/>
  <c r="J488" i="15"/>
  <c r="J489" i="15"/>
  <c r="J490" i="15"/>
  <c r="J492" i="15"/>
  <c r="J493" i="15"/>
  <c r="J495" i="15"/>
  <c r="J496" i="15"/>
  <c r="J497" i="15"/>
  <c r="J498" i="15"/>
  <c r="J499" i="15"/>
  <c r="J500" i="15"/>
  <c r="J502" i="15"/>
  <c r="J503" i="15"/>
  <c r="J505" i="15"/>
  <c r="J506" i="15"/>
  <c r="J508" i="15"/>
  <c r="J509" i="15"/>
  <c r="J510" i="15"/>
  <c r="J511" i="15"/>
  <c r="J512" i="15"/>
  <c r="J514" i="15"/>
  <c r="J515" i="15"/>
  <c r="J516" i="15"/>
  <c r="J517" i="15"/>
  <c r="J518" i="15"/>
  <c r="J519" i="15"/>
  <c r="J520" i="15"/>
  <c r="J521" i="15"/>
  <c r="J522" i="15"/>
  <c r="J523" i="15"/>
  <c r="J524" i="15"/>
  <c r="J525" i="15"/>
  <c r="J526" i="15"/>
  <c r="J528" i="15"/>
  <c r="J529" i="15"/>
  <c r="J530" i="15"/>
  <c r="J531" i="15"/>
  <c r="J532" i="15"/>
  <c r="J533" i="15"/>
  <c r="J534" i="15"/>
  <c r="J535" i="15"/>
  <c r="J536" i="15"/>
  <c r="J537" i="15"/>
  <c r="J538" i="15"/>
  <c r="J539" i="15"/>
  <c r="J540" i="15"/>
  <c r="J541" i="15"/>
  <c r="J543" i="15"/>
  <c r="J544" i="15"/>
  <c r="J545" i="15"/>
  <c r="J546" i="15"/>
  <c r="J547" i="15"/>
  <c r="J548" i="15"/>
  <c r="J549" i="15"/>
  <c r="J550" i="15"/>
  <c r="J551" i="15"/>
  <c r="J553" i="15"/>
  <c r="J554" i="15"/>
  <c r="J555" i="15"/>
  <c r="J556" i="15"/>
  <c r="J558" i="15"/>
  <c r="J559" i="15"/>
  <c r="J560" i="15"/>
  <c r="J561" i="15"/>
  <c r="J562" i="15"/>
  <c r="J563" i="15"/>
  <c r="J565" i="15"/>
  <c r="J566" i="15"/>
  <c r="J567" i="15"/>
  <c r="J568" i="15"/>
  <c r="J569" i="15"/>
  <c r="J570" i="15"/>
  <c r="J571" i="15"/>
  <c r="J572" i="15"/>
  <c r="J573" i="15"/>
  <c r="J575" i="15"/>
  <c r="J576" i="15"/>
  <c r="J577" i="15"/>
  <c r="J578" i="15"/>
  <c r="J579" i="15"/>
  <c r="J580" i="15"/>
  <c r="J581" i="15"/>
  <c r="J582" i="15"/>
  <c r="J583" i="15"/>
  <c r="J584" i="15"/>
  <c r="J585" i="15"/>
  <c r="J586" i="15"/>
  <c r="J587" i="15"/>
  <c r="J588" i="15"/>
  <c r="J589" i="15"/>
  <c r="J590" i="15"/>
  <c r="J591" i="15"/>
  <c r="J592" i="15"/>
  <c r="J593" i="15"/>
  <c r="J594" i="15"/>
  <c r="J595" i="15"/>
  <c r="J596" i="15"/>
  <c r="J597" i="15"/>
  <c r="J598" i="15"/>
  <c r="J599" i="15"/>
  <c r="J600" i="15"/>
  <c r="J601" i="15"/>
  <c r="J602" i="15"/>
  <c r="J603" i="15"/>
  <c r="J604" i="15"/>
  <c r="J606" i="15"/>
  <c r="J607" i="15"/>
  <c r="J608" i="15"/>
  <c r="J609" i="15"/>
  <c r="J610" i="15"/>
  <c r="J611" i="15"/>
  <c r="J612" i="15"/>
  <c r="J613" i="15"/>
  <c r="J614" i="15"/>
  <c r="J615" i="15"/>
  <c r="J616" i="15"/>
  <c r="J617" i="15"/>
  <c r="J618" i="15"/>
  <c r="J619" i="15"/>
  <c r="J620" i="15"/>
  <c r="J621" i="15"/>
  <c r="J622" i="15"/>
  <c r="J623" i="15"/>
  <c r="J625" i="15"/>
  <c r="J626" i="15"/>
  <c r="J627" i="15"/>
  <c r="J628" i="15"/>
  <c r="J629" i="15"/>
  <c r="J630" i="15"/>
  <c r="J631" i="15"/>
  <c r="J632" i="15"/>
  <c r="J633" i="15"/>
  <c r="J634" i="15"/>
  <c r="J635" i="15"/>
  <c r="J637" i="15"/>
  <c r="J638" i="15"/>
  <c r="J639" i="15"/>
  <c r="J640" i="15"/>
  <c r="J641" i="15"/>
  <c r="J642" i="15"/>
  <c r="J643" i="15"/>
  <c r="J644" i="15"/>
  <c r="J645" i="15"/>
  <c r="J646" i="15"/>
  <c r="J647" i="15"/>
  <c r="J648" i="15"/>
  <c r="J649" i="15"/>
  <c r="J651" i="15"/>
  <c r="J652" i="15"/>
  <c r="J653" i="15"/>
  <c r="J654" i="15"/>
  <c r="J655" i="15"/>
  <c r="J656" i="15"/>
  <c r="J657" i="15"/>
  <c r="J658" i="15"/>
  <c r="J659" i="15"/>
  <c r="J660" i="15"/>
  <c r="J661" i="15"/>
  <c r="J662" i="15"/>
  <c r="J663" i="15"/>
  <c r="J664" i="15"/>
  <c r="J665" i="15"/>
  <c r="J666" i="15"/>
  <c r="J667" i="15"/>
  <c r="J668" i="15"/>
  <c r="J669" i="15"/>
  <c r="J670" i="15"/>
  <c r="J671" i="15"/>
  <c r="J672" i="15"/>
  <c r="J673" i="15"/>
  <c r="J674" i="15"/>
  <c r="J675" i="15"/>
  <c r="J676" i="15"/>
  <c r="J677" i="15"/>
  <c r="J678" i="15"/>
  <c r="J680" i="15"/>
  <c r="J681" i="15"/>
  <c r="J683" i="15"/>
  <c r="J685" i="15"/>
  <c r="J686" i="15"/>
  <c r="J687" i="15"/>
  <c r="J688" i="15"/>
  <c r="J689" i="15"/>
  <c r="J690" i="15"/>
  <c r="J691" i="15"/>
  <c r="J692" i="15"/>
  <c r="J693" i="15"/>
  <c r="J694" i="15"/>
  <c r="J695" i="15"/>
  <c r="J696" i="15"/>
  <c r="J697" i="15"/>
  <c r="J698" i="15"/>
  <c r="J699" i="15"/>
  <c r="J701" i="15"/>
  <c r="J702" i="15"/>
  <c r="J703" i="15"/>
  <c r="J704" i="15"/>
  <c r="J705" i="15"/>
  <c r="J706" i="15"/>
  <c r="J707" i="15"/>
  <c r="J709" i="15"/>
  <c r="J710" i="15"/>
  <c r="J711" i="15"/>
  <c r="J712" i="15"/>
  <c r="J713" i="15"/>
  <c r="J715" i="15"/>
  <c r="J716" i="15"/>
  <c r="J717" i="15"/>
  <c r="J718" i="15"/>
  <c r="J719" i="15"/>
  <c r="J720" i="15"/>
  <c r="J721" i="15"/>
  <c r="J722" i="15"/>
  <c r="J723" i="15"/>
  <c r="J724" i="15"/>
  <c r="J725" i="15"/>
  <c r="J726" i="15"/>
  <c r="J728" i="15"/>
  <c r="J729" i="15"/>
  <c r="J730" i="15"/>
  <c r="J731" i="15"/>
  <c r="J732" i="15"/>
  <c r="J733" i="15"/>
  <c r="J734" i="15"/>
  <c r="J735" i="15"/>
  <c r="J736" i="15"/>
  <c r="J737" i="15"/>
  <c r="J740" i="15"/>
  <c r="J741" i="15"/>
  <c r="J742" i="15"/>
  <c r="J743" i="15"/>
  <c r="J744" i="15"/>
  <c r="J745" i="15"/>
  <c r="J746" i="15"/>
  <c r="J747" i="15"/>
  <c r="J748" i="15"/>
  <c r="J749" i="15"/>
  <c r="J750" i="15"/>
  <c r="J751" i="15"/>
  <c r="J752" i="15"/>
  <c r="J753" i="15"/>
  <c r="J754" i="15"/>
  <c r="J755" i="15"/>
  <c r="J757" i="15"/>
  <c r="J758" i="15"/>
  <c r="J759" i="15"/>
  <c r="J760" i="15"/>
  <c r="J762" i="15"/>
  <c r="J763" i="15"/>
  <c r="J764" i="15"/>
  <c r="J765" i="15"/>
  <c r="J766" i="15"/>
  <c r="J767" i="15"/>
  <c r="J768" i="15"/>
  <c r="J769" i="15"/>
  <c r="J771" i="15"/>
  <c r="J772" i="15"/>
  <c r="J773" i="15"/>
  <c r="J774" i="15"/>
  <c r="J775" i="15"/>
  <c r="J776" i="15"/>
  <c r="J777" i="15"/>
  <c r="J778" i="15"/>
  <c r="J779" i="15"/>
  <c r="J781" i="15"/>
  <c r="J782" i="15"/>
  <c r="J783" i="15"/>
  <c r="J784" i="15"/>
  <c r="J785" i="15"/>
  <c r="J786" i="15"/>
  <c r="J787" i="15"/>
  <c r="J788" i="15"/>
  <c r="J789" i="15"/>
  <c r="J790" i="15"/>
  <c r="J791" i="15"/>
  <c r="J792" i="15"/>
  <c r="J793" i="15"/>
  <c r="J794" i="15"/>
  <c r="J795" i="15"/>
  <c r="J796" i="15"/>
  <c r="J797" i="15"/>
  <c r="J798" i="15"/>
  <c r="J799" i="15"/>
  <c r="J800" i="15"/>
  <c r="J801" i="15"/>
  <c r="J802" i="15"/>
  <c r="J804" i="15"/>
  <c r="J805" i="15"/>
  <c r="J806" i="15"/>
  <c r="J807" i="15"/>
  <c r="J808" i="15"/>
  <c r="J809" i="15"/>
  <c r="J810" i="15"/>
  <c r="J811" i="15"/>
  <c r="J812" i="15"/>
  <c r="J814" i="15"/>
  <c r="J815" i="15"/>
  <c r="J816" i="15"/>
  <c r="J817" i="15"/>
  <c r="J818" i="15"/>
  <c r="J819" i="15"/>
  <c r="J820" i="15"/>
  <c r="J821" i="15"/>
  <c r="J822" i="15"/>
  <c r="J823" i="15"/>
  <c r="J824" i="15"/>
  <c r="J825" i="15"/>
  <c r="J826" i="15"/>
  <c r="J828" i="15"/>
  <c r="J829" i="15"/>
  <c r="J830" i="15"/>
  <c r="J832" i="15"/>
  <c r="J833" i="15"/>
  <c r="J834" i="15"/>
  <c r="J835" i="15"/>
  <c r="J836" i="15"/>
  <c r="J838" i="15"/>
  <c r="J839" i="15"/>
  <c r="J840" i="15"/>
  <c r="J841" i="15"/>
  <c r="J842" i="15"/>
  <c r="J843" i="15"/>
  <c r="J844" i="15"/>
  <c r="J845" i="15"/>
  <c r="J846" i="15"/>
  <c r="J847" i="15"/>
  <c r="J849" i="15"/>
  <c r="J850" i="15"/>
  <c r="J851" i="15"/>
  <c r="J852" i="15"/>
  <c r="J853" i="15"/>
  <c r="J854" i="15"/>
  <c r="J855" i="15"/>
  <c r="J856" i="15"/>
  <c r="J857" i="15"/>
  <c r="J858" i="15"/>
  <c r="J859" i="15"/>
  <c r="J860" i="15"/>
  <c r="J861" i="15"/>
  <c r="J862" i="15"/>
  <c r="J864" i="15"/>
  <c r="J865" i="15"/>
  <c r="J866" i="15"/>
  <c r="J867" i="15"/>
  <c r="J868" i="15"/>
  <c r="J869" i="15"/>
  <c r="J870" i="15"/>
  <c r="J871" i="15"/>
  <c r="J872" i="15"/>
  <c r="J874" i="15"/>
  <c r="J875" i="15"/>
  <c r="J876" i="15"/>
  <c r="J877" i="15"/>
  <c r="J878" i="15"/>
  <c r="J879" i="15"/>
  <c r="J881" i="15"/>
  <c r="J882" i="15"/>
  <c r="J883" i="15"/>
  <c r="J884" i="15"/>
  <c r="J885" i="15"/>
  <c r="J886" i="15"/>
  <c r="J887" i="15"/>
  <c r="J888" i="15"/>
  <c r="J889" i="15"/>
  <c r="J890" i="15"/>
  <c r="J891" i="15"/>
  <c r="J892" i="15"/>
  <c r="J894" i="15"/>
  <c r="J895" i="15"/>
  <c r="J896" i="15"/>
  <c r="J898" i="15"/>
  <c r="J899" i="15"/>
  <c r="J900" i="15"/>
  <c r="J901" i="15"/>
  <c r="J902" i="15"/>
  <c r="J903" i="15"/>
  <c r="J904" i="15"/>
  <c r="J905" i="15"/>
  <c r="J906" i="15"/>
  <c r="J907" i="15"/>
  <c r="J908" i="15"/>
  <c r="J909" i="15"/>
  <c r="J910" i="15"/>
  <c r="J911" i="15"/>
  <c r="J912" i="15"/>
  <c r="J913" i="15"/>
  <c r="J914" i="15"/>
  <c r="J915" i="15"/>
  <c r="J917" i="15"/>
  <c r="J918" i="15"/>
  <c r="J919" i="15"/>
  <c r="J920" i="15"/>
  <c r="J921" i="15"/>
  <c r="J922" i="15"/>
  <c r="J923" i="15"/>
  <c r="J925" i="15"/>
  <c r="J926" i="15"/>
  <c r="J927" i="15"/>
  <c r="J928" i="15"/>
  <c r="J929" i="15"/>
  <c r="J930" i="15"/>
  <c r="J931" i="15"/>
  <c r="J932" i="15"/>
  <c r="J933" i="15"/>
  <c r="J934" i="15"/>
  <c r="J935" i="15"/>
  <c r="J936" i="15"/>
  <c r="J937" i="15"/>
  <c r="J938" i="15"/>
  <c r="J939" i="15"/>
  <c r="J940" i="15"/>
  <c r="J941" i="15"/>
  <c r="J942" i="15"/>
  <c r="J943" i="15"/>
  <c r="J944" i="15"/>
  <c r="J945" i="15"/>
  <c r="J946" i="15"/>
  <c r="J947" i="15"/>
  <c r="J948" i="15"/>
  <c r="J949" i="15"/>
  <c r="J950" i="15"/>
  <c r="J951" i="15"/>
  <c r="J952" i="15"/>
  <c r="J953" i="15"/>
  <c r="J955" i="15"/>
  <c r="J956" i="15"/>
  <c r="J957" i="15"/>
  <c r="J959" i="15"/>
  <c r="J960" i="15"/>
  <c r="J961" i="15"/>
  <c r="J962" i="15"/>
  <c r="J963" i="15"/>
  <c r="J964" i="15"/>
  <c r="J965" i="15"/>
  <c r="J966" i="15"/>
  <c r="J967" i="15"/>
  <c r="J968" i="15"/>
  <c r="J969" i="15"/>
  <c r="J970" i="15"/>
  <c r="J971" i="15"/>
  <c r="J972" i="15"/>
  <c r="J973" i="15"/>
  <c r="J974" i="15"/>
  <c r="J975" i="15"/>
  <c r="J976" i="15"/>
  <c r="J977" i="15"/>
  <c r="J979" i="15"/>
  <c r="J980" i="15"/>
  <c r="J981" i="15"/>
  <c r="J982" i="15"/>
  <c r="J983" i="15"/>
  <c r="J984" i="15"/>
  <c r="J985" i="15"/>
  <c r="J986" i="15"/>
  <c r="J987" i="15"/>
  <c r="J988" i="15"/>
  <c r="J989" i="15"/>
  <c r="J990" i="15"/>
  <c r="J991" i="15"/>
  <c r="J992" i="15"/>
  <c r="J993" i="15"/>
  <c r="J994" i="15"/>
  <c r="J995" i="15"/>
  <c r="J996" i="15"/>
  <c r="J997" i="15"/>
  <c r="J998" i="15"/>
  <c r="J999" i="15"/>
  <c r="J1001" i="15"/>
  <c r="J1002" i="15"/>
  <c r="J1003" i="15"/>
  <c r="J1004" i="15"/>
  <c r="J1005" i="15"/>
  <c r="J1006" i="15"/>
  <c r="J1007" i="15"/>
  <c r="J1008" i="15"/>
  <c r="J1009" i="15"/>
  <c r="J1010" i="15"/>
  <c r="J1013" i="15"/>
  <c r="J1014" i="15"/>
  <c r="J1015" i="15"/>
  <c r="J1016" i="15"/>
  <c r="J1017" i="15"/>
  <c r="J1018" i="15"/>
  <c r="J1019" i="15"/>
  <c r="J1020" i="15"/>
  <c r="J1021" i="15"/>
  <c r="J1022" i="15"/>
  <c r="J1023" i="15"/>
  <c r="J1024" i="15"/>
  <c r="J1025" i="15"/>
  <c r="J1027" i="15"/>
  <c r="J1028" i="15"/>
  <c r="J1029" i="15"/>
  <c r="J1030" i="15"/>
  <c r="J1031" i="15"/>
  <c r="J1033" i="15"/>
  <c r="J1034" i="15"/>
  <c r="J1035" i="15"/>
  <c r="J1036" i="15"/>
  <c r="J1037" i="15"/>
  <c r="J1039" i="15"/>
  <c r="J1040" i="15"/>
  <c r="J1041" i="15"/>
  <c r="J1042" i="15"/>
  <c r="J1043" i="15"/>
  <c r="J1044" i="15"/>
  <c r="J1045" i="15"/>
  <c r="J1046" i="15"/>
  <c r="J1047" i="15"/>
  <c r="J1048" i="15"/>
  <c r="J1050" i="15"/>
  <c r="J1051" i="15"/>
  <c r="J1052" i="15"/>
  <c r="J1053" i="15"/>
  <c r="J1054" i="15"/>
  <c r="J1055" i="15"/>
  <c r="J1056" i="15"/>
  <c r="J1057" i="15"/>
  <c r="J1058" i="15"/>
  <c r="J1059" i="15"/>
  <c r="J1061" i="15"/>
  <c r="J1062" i="15"/>
  <c r="J1063" i="15"/>
  <c r="J1064" i="15"/>
  <c r="J1065" i="15"/>
  <c r="J1066" i="15"/>
  <c r="J1067" i="15"/>
  <c r="J1068" i="15"/>
  <c r="J1069" i="15"/>
  <c r="J1070" i="15"/>
  <c r="J1071" i="15"/>
  <c r="J1073" i="15"/>
  <c r="J1074" i="15"/>
  <c r="J1075" i="15"/>
  <c r="J1076" i="15"/>
  <c r="J1078" i="15"/>
  <c r="J1079" i="15"/>
  <c r="J1080" i="15"/>
  <c r="J1081" i="15"/>
  <c r="J1082" i="15"/>
  <c r="J1083" i="15"/>
  <c r="J1084" i="15"/>
  <c r="J1085" i="15"/>
  <c r="J1086" i="15"/>
  <c r="J1088" i="15"/>
  <c r="J1089" i="15"/>
  <c r="J1090" i="15"/>
  <c r="J1091" i="15"/>
  <c r="J1092" i="15"/>
  <c r="J1093" i="15"/>
  <c r="J1094" i="15"/>
  <c r="J1095" i="15"/>
  <c r="J1096" i="15"/>
  <c r="J1098" i="15"/>
  <c r="J1099" i="15"/>
  <c r="J1100" i="15"/>
  <c r="J1101" i="15"/>
  <c r="J1102" i="15"/>
  <c r="J1103" i="15"/>
  <c r="J1104" i="15"/>
  <c r="J1105" i="15"/>
  <c r="J1107" i="15"/>
  <c r="J1108" i="15"/>
  <c r="J1109" i="15"/>
  <c r="J1111" i="15"/>
  <c r="J1112" i="15"/>
  <c r="J1113" i="15"/>
  <c r="J1114" i="15"/>
  <c r="J1115" i="15"/>
  <c r="J1116" i="15"/>
  <c r="J1117" i="15"/>
  <c r="J1118" i="15"/>
  <c r="J1120" i="15"/>
  <c r="J1121" i="15"/>
  <c r="J1122" i="15"/>
  <c r="J1123" i="15"/>
  <c r="J1124" i="15"/>
  <c r="J1125" i="15"/>
  <c r="J1126" i="15"/>
  <c r="J1127" i="15"/>
  <c r="J1128" i="15"/>
  <c r="J1129" i="15"/>
  <c r="J1130" i="15"/>
  <c r="J1131" i="15"/>
  <c r="J1132" i="15"/>
  <c r="J1133" i="15"/>
  <c r="J1134" i="15"/>
  <c r="J1136" i="15"/>
  <c r="J1137" i="15"/>
  <c r="J1138" i="15"/>
  <c r="J1139" i="15"/>
  <c r="J1140" i="15"/>
  <c r="J1141" i="15"/>
  <c r="J1142" i="15"/>
  <c r="J1143" i="15"/>
  <c r="J1144" i="15"/>
  <c r="J1145" i="15"/>
  <c r="J1146" i="15"/>
  <c r="J1147" i="15"/>
  <c r="J1149" i="15"/>
  <c r="J1150" i="15"/>
  <c r="J1151" i="15"/>
  <c r="J1152" i="15"/>
  <c r="J1153" i="15"/>
  <c r="J1154" i="15"/>
  <c r="J1155" i="15"/>
  <c r="J1156" i="15"/>
  <c r="J1157" i="15"/>
  <c r="J1158" i="15"/>
  <c r="J1160" i="15"/>
  <c r="J1161" i="15"/>
  <c r="J1162" i="15"/>
  <c r="J1163" i="15"/>
  <c r="J1164" i="15"/>
  <c r="J1165" i="15"/>
  <c r="J1166" i="15"/>
  <c r="J1167" i="15"/>
  <c r="J1168" i="15"/>
  <c r="J1169" i="15"/>
  <c r="J1170" i="15"/>
  <c r="J1173" i="15"/>
  <c r="J1174" i="15"/>
  <c r="J1175" i="15"/>
  <c r="J1176" i="15"/>
  <c r="J1177" i="15"/>
  <c r="J1178" i="15"/>
  <c r="J1179" i="15"/>
  <c r="J1180" i="15"/>
  <c r="J1181" i="15"/>
  <c r="J1182" i="15"/>
  <c r="J1184" i="15"/>
  <c r="J1185" i="15"/>
  <c r="J1186" i="15"/>
  <c r="J1187" i="15"/>
  <c r="J1188" i="15"/>
  <c r="J1189" i="15"/>
  <c r="J1190" i="15"/>
  <c r="J1191" i="15"/>
  <c r="J1192" i="15"/>
  <c r="J1193" i="15"/>
  <c r="J1194" i="15"/>
  <c r="J1195" i="15"/>
  <c r="J1196" i="15"/>
  <c r="J1197" i="15"/>
  <c r="J1199" i="15"/>
  <c r="J1200" i="15"/>
  <c r="J1201" i="15"/>
  <c r="J1202" i="15"/>
  <c r="J1203" i="15"/>
  <c r="J1204" i="15"/>
  <c r="J1205" i="15"/>
  <c r="J1206" i="15"/>
  <c r="J1207" i="15"/>
  <c r="J1208" i="15"/>
  <c r="J1209" i="15"/>
  <c r="J1210" i="15"/>
  <c r="J1211" i="15"/>
  <c r="J1212" i="15"/>
  <c r="J1213" i="15"/>
  <c r="J1214" i="15"/>
  <c r="J1215" i="15"/>
  <c r="J1216" i="15"/>
  <c r="J1217" i="15"/>
  <c r="J1218" i="15"/>
  <c r="J1219" i="15"/>
  <c r="J1220" i="15"/>
  <c r="J1221" i="15"/>
  <c r="J1222" i="15"/>
  <c r="J1223" i="15"/>
  <c r="J1224" i="15"/>
  <c r="J1225" i="15"/>
  <c r="J1226" i="15"/>
  <c r="J1227" i="15"/>
  <c r="J1228" i="15"/>
  <c r="J1229" i="15"/>
  <c r="J1230" i="15"/>
  <c r="J1231" i="15"/>
  <c r="J1232" i="15"/>
  <c r="J1233" i="15"/>
  <c r="J1234" i="15"/>
  <c r="J1235" i="15"/>
  <c r="J1236" i="15"/>
  <c r="J1237" i="15"/>
  <c r="J1238" i="15"/>
  <c r="J1239" i="15"/>
  <c r="J1240" i="15"/>
  <c r="J1241" i="15"/>
  <c r="J1242" i="15"/>
  <c r="J1243" i="15"/>
  <c r="J1244" i="15"/>
  <c r="J1245" i="15"/>
  <c r="J1246" i="15"/>
  <c r="J1247" i="15"/>
  <c r="J1248" i="15"/>
  <c r="J1249" i="15"/>
  <c r="J1250" i="15"/>
  <c r="J1251" i="15"/>
  <c r="J1252" i="15"/>
  <c r="J1253" i="15"/>
  <c r="J1255" i="15"/>
  <c r="J1256" i="15"/>
  <c r="J1257" i="15"/>
  <c r="J1258" i="15"/>
  <c r="J1259" i="15"/>
  <c r="J1260" i="15"/>
  <c r="J1261" i="15"/>
  <c r="J1262" i="15"/>
  <c r="J1263" i="15"/>
  <c r="J1264" i="15"/>
  <c r="J1265" i="15"/>
  <c r="J1266" i="15"/>
  <c r="J1267" i="15"/>
  <c r="J1269" i="15"/>
  <c r="J1270" i="15"/>
  <c r="J1271" i="15"/>
  <c r="J1272" i="15"/>
  <c r="J1274" i="15"/>
  <c r="J1275" i="15"/>
  <c r="J1276" i="15"/>
  <c r="J1277" i="15"/>
  <c r="J1278" i="15"/>
  <c r="J1279" i="15"/>
  <c r="J1281" i="15"/>
  <c r="J1282" i="15"/>
  <c r="J1283" i="15"/>
  <c r="J1285" i="15"/>
  <c r="J1286" i="15"/>
  <c r="J1287" i="15"/>
  <c r="J1288" i="15"/>
  <c r="J1289" i="15"/>
  <c r="J1290" i="15"/>
  <c r="J1291" i="15"/>
  <c r="J1292" i="15"/>
  <c r="J1293" i="15"/>
  <c r="J1294" i="15"/>
  <c r="J1295" i="15"/>
  <c r="J1296" i="15"/>
  <c r="J1297" i="15"/>
  <c r="J1298" i="15"/>
  <c r="J1299" i="15"/>
  <c r="J1300" i="15"/>
  <c r="J1302" i="15"/>
  <c r="J1303" i="15"/>
  <c r="J1304" i="15"/>
  <c r="J1305" i="15"/>
  <c r="J1306" i="15"/>
  <c r="J1307" i="15"/>
  <c r="J1308" i="15"/>
  <c r="J1309" i="15"/>
  <c r="J1311" i="15"/>
  <c r="J1312" i="15"/>
  <c r="J1313" i="15"/>
  <c r="J1314" i="15"/>
  <c r="J1315" i="15"/>
  <c r="J1316" i="15"/>
  <c r="J1317" i="15"/>
  <c r="J1318" i="15"/>
  <c r="J1319" i="15"/>
  <c r="J1320" i="15"/>
  <c r="J1321" i="15"/>
  <c r="J1322" i="15"/>
  <c r="J1323" i="15"/>
  <c r="J1324" i="15"/>
  <c r="J1325" i="15"/>
  <c r="J1326" i="15"/>
  <c r="J1327" i="15"/>
  <c r="J1328" i="15"/>
  <c r="J1329" i="15"/>
  <c r="J1330" i="15"/>
  <c r="J1331" i="15"/>
  <c r="J1333" i="15"/>
  <c r="J1334" i="15"/>
  <c r="J1335" i="15"/>
  <c r="J1336" i="15"/>
  <c r="J1337" i="15"/>
  <c r="J1338" i="15"/>
  <c r="J1340" i="15"/>
  <c r="J1341" i="15"/>
  <c r="J1342" i="15"/>
  <c r="J1343" i="15"/>
  <c r="J1344" i="15"/>
  <c r="J1345" i="15"/>
  <c r="J1347" i="15"/>
  <c r="J1348" i="15"/>
  <c r="J1350" i="15"/>
  <c r="J1351" i="15"/>
  <c r="J1352" i="15"/>
  <c r="J1353" i="15"/>
  <c r="J1354" i="15"/>
  <c r="J1355" i="15"/>
  <c r="J1357" i="15"/>
  <c r="J1358" i="15"/>
  <c r="J1359" i="15"/>
  <c r="J1362" i="15"/>
  <c r="J1363" i="15"/>
  <c r="J1364" i="15"/>
  <c r="J1365" i="15"/>
  <c r="J1366" i="15"/>
  <c r="J1367" i="15"/>
  <c r="J1368" i="15"/>
  <c r="J1369" i="15"/>
  <c r="J1371" i="15"/>
  <c r="J1372" i="15"/>
  <c r="J1373" i="15"/>
  <c r="J1374" i="15"/>
  <c r="J1375" i="15"/>
  <c r="J1376" i="15"/>
  <c r="J1377" i="15"/>
  <c r="J1378" i="15"/>
  <c r="J1379" i="15"/>
  <c r="J1380" i="15"/>
  <c r="J1381" i="15"/>
  <c r="J1382" i="15"/>
  <c r="J1383" i="15"/>
  <c r="J1384" i="15"/>
  <c r="J1385" i="15"/>
  <c r="J1386" i="15"/>
  <c r="J1387" i="15"/>
  <c r="J1388" i="15"/>
  <c r="J1389" i="15"/>
  <c r="J1390" i="15"/>
  <c r="J1391" i="15"/>
  <c r="J1392" i="15"/>
  <c r="J1393" i="15"/>
  <c r="J1394" i="15"/>
  <c r="J1395" i="15"/>
  <c r="J1396" i="15"/>
  <c r="J1397" i="15"/>
  <c r="J1398" i="15"/>
  <c r="J1410" i="15"/>
  <c r="J1411" i="15"/>
  <c r="J1412" i="15"/>
  <c r="J1413" i="15"/>
  <c r="J1414" i="15"/>
  <c r="J1415" i="15"/>
  <c r="J1416" i="15"/>
  <c r="J1417" i="15"/>
  <c r="J1418" i="15"/>
  <c r="J1419" i="15"/>
  <c r="J1420" i="15"/>
  <c r="J1421" i="15"/>
  <c r="J1422" i="15"/>
  <c r="J1423" i="15"/>
  <c r="J1424" i="15"/>
  <c r="J1425" i="15"/>
  <c r="J1426" i="15"/>
  <c r="J1427" i="15"/>
  <c r="J1428" i="15"/>
  <c r="J1429" i="15"/>
  <c r="J1430" i="15"/>
  <c r="J1431" i="15"/>
  <c r="J1432" i="15"/>
  <c r="J1433" i="15"/>
  <c r="J1434" i="15"/>
  <c r="J1435" i="15"/>
  <c r="J1437" i="15"/>
  <c r="J1438" i="15"/>
  <c r="J1439" i="15"/>
  <c r="J1440" i="15"/>
  <c r="J1441" i="15"/>
  <c r="J1442" i="15"/>
  <c r="J1443" i="15"/>
  <c r="J1446" i="15"/>
  <c r="J1447" i="15"/>
  <c r="J1448" i="15"/>
  <c r="J1449" i="15"/>
  <c r="J1450" i="15"/>
  <c r="J1451" i="15"/>
  <c r="J1452" i="15"/>
  <c r="J1453" i="15"/>
  <c r="J1454" i="15"/>
  <c r="J1455" i="15"/>
  <c r="J1458" i="15"/>
  <c r="J1459" i="15"/>
  <c r="J1460" i="15"/>
  <c r="J1461" i="15"/>
  <c r="J1462" i="15"/>
  <c r="J1463" i="15"/>
  <c r="J1464" i="15"/>
  <c r="J1465" i="15"/>
  <c r="J1466" i="15"/>
  <c r="J1467" i="15"/>
  <c r="J1468" i="15"/>
  <c r="J1469" i="15"/>
  <c r="J1470" i="15"/>
  <c r="J1471" i="15"/>
  <c r="J1472" i="15"/>
  <c r="J1473" i="15"/>
  <c r="J1474" i="15"/>
  <c r="J1475" i="15"/>
  <c r="J1476" i="15"/>
  <c r="J1477" i="15"/>
  <c r="J1478" i="15"/>
  <c r="J1479" i="15"/>
  <c r="J1480" i="15"/>
  <c r="J1481" i="15"/>
  <c r="J1482" i="15"/>
  <c r="J1483" i="15"/>
  <c r="J1484" i="15"/>
  <c r="J1485" i="15"/>
  <c r="J1486" i="15"/>
  <c r="J1487" i="15"/>
  <c r="J1488" i="15"/>
  <c r="J1489" i="15"/>
  <c r="J1490" i="15"/>
  <c r="J1491" i="15"/>
  <c r="J1492" i="15"/>
  <c r="J1493" i="15"/>
  <c r="J1494" i="15"/>
  <c r="J1495" i="15"/>
  <c r="J1496" i="15"/>
  <c r="J1497" i="15"/>
  <c r="J1498" i="15"/>
  <c r="J1499" i="15"/>
  <c r="J1500" i="15"/>
  <c r="J1501" i="15"/>
  <c r="J1502" i="15"/>
  <c r="J1503" i="15"/>
  <c r="J1504" i="15"/>
  <c r="J1505" i="15"/>
  <c r="J1506" i="15"/>
  <c r="J1507" i="15"/>
  <c r="J1508" i="15"/>
  <c r="J1509" i="15"/>
  <c r="J1510" i="15"/>
  <c r="J1511" i="15"/>
  <c r="J1512" i="15"/>
  <c r="J1513" i="15"/>
  <c r="J1514" i="15"/>
  <c r="J1515" i="15"/>
  <c r="J1516" i="15"/>
  <c r="J1517" i="15"/>
  <c r="J1518" i="15"/>
  <c r="J1519" i="15"/>
  <c r="J1520" i="15"/>
  <c r="J1521" i="15"/>
  <c r="J1522" i="15"/>
  <c r="J1525" i="15"/>
  <c r="J1526" i="15"/>
  <c r="J1527" i="15"/>
  <c r="J1528" i="15"/>
  <c r="J1529" i="15"/>
  <c r="J1530" i="15"/>
  <c r="J1531" i="15"/>
  <c r="J1532" i="15"/>
  <c r="J1533" i="15"/>
  <c r="J1534" i="15"/>
  <c r="J1536" i="15"/>
  <c r="J1537" i="15"/>
  <c r="J1538" i="15"/>
  <c r="J1539" i="15"/>
  <c r="J1540" i="15"/>
  <c r="J1541" i="15"/>
  <c r="J1542" i="15"/>
  <c r="J1543" i="15"/>
  <c r="J1545" i="15"/>
  <c r="J1546" i="15"/>
  <c r="J1547" i="15"/>
  <c r="J1548" i="15"/>
  <c r="J1549" i="15"/>
  <c r="J1550" i="15"/>
  <c r="J1551" i="15"/>
  <c r="J1552" i="15"/>
  <c r="J1553" i="15"/>
  <c r="J1554" i="15"/>
  <c r="J1556" i="15"/>
  <c r="J1557" i="15"/>
  <c r="J1558" i="15"/>
  <c r="J1559" i="15"/>
  <c r="J1560" i="15"/>
  <c r="J1561" i="15"/>
  <c r="J1562" i="15"/>
  <c r="J1563" i="15"/>
  <c r="J1564" i="15"/>
  <c r="J1565" i="15"/>
  <c r="J1566" i="15"/>
  <c r="J1567" i="15"/>
  <c r="J1568" i="15"/>
  <c r="J1569" i="15"/>
  <c r="J1570" i="15"/>
  <c r="J1571" i="15"/>
  <c r="J1572" i="15"/>
  <c r="J1573" i="15"/>
  <c r="J1574" i="15"/>
  <c r="J1575" i="15"/>
  <c r="J1576" i="15"/>
  <c r="J1577" i="15"/>
  <c r="J1578" i="15"/>
  <c r="J1579" i="15"/>
  <c r="J1580" i="15"/>
  <c r="J1581" i="15"/>
  <c r="J1582" i="15"/>
  <c r="J1583" i="15"/>
  <c r="J1584" i="15"/>
  <c r="J1585" i="15"/>
  <c r="J1586" i="15"/>
  <c r="J1587" i="15"/>
  <c r="J1588" i="15"/>
  <c r="J1589" i="15"/>
  <c r="J1590" i="15"/>
  <c r="J1591" i="15"/>
  <c r="J1592" i="15"/>
  <c r="J1593" i="15"/>
  <c r="J1594" i="15"/>
  <c r="J1595" i="15"/>
  <c r="J1596" i="15"/>
  <c r="J1597" i="15"/>
  <c r="J1598" i="15"/>
  <c r="J1599" i="15"/>
  <c r="J1600" i="15"/>
  <c r="J1601" i="15"/>
  <c r="J1602" i="15"/>
  <c r="J1603" i="15"/>
  <c r="J1604" i="15"/>
  <c r="J1605" i="15"/>
  <c r="J1606" i="15"/>
  <c r="J1607" i="15"/>
  <c r="J1608" i="15"/>
  <c r="J1609" i="15"/>
  <c r="J1610" i="15"/>
  <c r="J1611" i="15"/>
  <c r="J1612" i="15"/>
  <c r="J1613" i="15"/>
  <c r="J1614" i="15"/>
  <c r="J1615" i="15"/>
  <c r="J1616" i="15"/>
  <c r="J1617" i="15"/>
  <c r="J1618" i="15"/>
  <c r="J1619" i="15"/>
  <c r="J1620" i="15"/>
  <c r="J1621" i="15"/>
  <c r="J1622" i="15"/>
  <c r="J1623" i="15"/>
  <c r="J1624" i="15"/>
  <c r="J1625" i="15"/>
  <c r="J1626" i="15"/>
  <c r="J1627" i="15"/>
  <c r="J1628" i="15"/>
  <c r="J1629" i="15"/>
  <c r="J1630" i="15"/>
  <c r="J1631" i="15"/>
  <c r="J1632" i="15"/>
  <c r="J1635" i="15"/>
  <c r="J1636" i="15"/>
  <c r="J1637" i="15"/>
  <c r="J1638" i="15"/>
  <c r="J1639" i="15"/>
  <c r="J1640" i="15"/>
  <c r="J1641" i="15"/>
  <c r="J1643" i="15"/>
  <c r="J1644" i="15"/>
  <c r="J1645" i="15"/>
  <c r="J1646" i="15"/>
  <c r="J369" i="15"/>
  <c r="I370" i="15"/>
  <c r="I371" i="15"/>
  <c r="I372" i="15"/>
  <c r="I373" i="15"/>
  <c r="I374" i="15"/>
  <c r="I375" i="15"/>
  <c r="K375" i="15" s="1"/>
  <c r="I376" i="15"/>
  <c r="I377" i="15"/>
  <c r="I378" i="15"/>
  <c r="I380" i="15"/>
  <c r="K380" i="15" s="1"/>
  <c r="I381" i="15"/>
  <c r="I382" i="15"/>
  <c r="I383" i="15"/>
  <c r="I384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K413" i="15" s="1"/>
  <c r="I414" i="15"/>
  <c r="I415" i="15"/>
  <c r="I417" i="15"/>
  <c r="I418" i="15"/>
  <c r="K418" i="15" s="1"/>
  <c r="I419" i="15"/>
  <c r="I420" i="15"/>
  <c r="I421" i="15"/>
  <c r="I422" i="15"/>
  <c r="K422" i="15" s="1"/>
  <c r="I423" i="15"/>
  <c r="I424" i="15"/>
  <c r="I425" i="15"/>
  <c r="I426" i="15"/>
  <c r="K426" i="15" s="1"/>
  <c r="I427" i="15"/>
  <c r="I428" i="15"/>
  <c r="I429" i="15"/>
  <c r="I430" i="15"/>
  <c r="K430" i="15" s="1"/>
  <c r="I431" i="15"/>
  <c r="I432" i="15"/>
  <c r="I433" i="15"/>
  <c r="I434" i="15"/>
  <c r="K434" i="15" s="1"/>
  <c r="I435" i="15"/>
  <c r="I436" i="15"/>
  <c r="I437" i="15"/>
  <c r="I438" i="15"/>
  <c r="K438" i="15" s="1"/>
  <c r="I439" i="15"/>
  <c r="I440" i="15"/>
  <c r="I441" i="15"/>
  <c r="I442" i="15"/>
  <c r="K442" i="15" s="1"/>
  <c r="I443" i="15"/>
  <c r="I444" i="15"/>
  <c r="I445" i="15"/>
  <c r="I446" i="15"/>
  <c r="K446" i="15" s="1"/>
  <c r="I447" i="15"/>
  <c r="I448" i="15"/>
  <c r="I449" i="15"/>
  <c r="I450" i="15"/>
  <c r="K450" i="15" s="1"/>
  <c r="I451" i="15"/>
  <c r="I452" i="15"/>
  <c r="I453" i="15"/>
  <c r="I454" i="15"/>
  <c r="K454" i="15" s="1"/>
  <c r="I455" i="15"/>
  <c r="I456" i="15"/>
  <c r="I457" i="15"/>
  <c r="I458" i="15"/>
  <c r="K458" i="15" s="1"/>
  <c r="I459" i="15"/>
  <c r="I461" i="15"/>
  <c r="I462" i="15"/>
  <c r="I463" i="15"/>
  <c r="K463" i="15" s="1"/>
  <c r="I464" i="15"/>
  <c r="I465" i="15"/>
  <c r="I466" i="15"/>
  <c r="I467" i="15"/>
  <c r="K467" i="15" s="1"/>
  <c r="I468" i="15"/>
  <c r="I469" i="15"/>
  <c r="I470" i="15"/>
  <c r="I471" i="15"/>
  <c r="K471" i="15" s="1"/>
  <c r="I472" i="15"/>
  <c r="I473" i="15"/>
  <c r="I475" i="15"/>
  <c r="I476" i="15"/>
  <c r="K476" i="15" s="1"/>
  <c r="I477" i="15"/>
  <c r="I478" i="15"/>
  <c r="I479" i="15"/>
  <c r="I480" i="15"/>
  <c r="K480" i="15" s="1"/>
  <c r="I481" i="15"/>
  <c r="I482" i="15"/>
  <c r="I483" i="15"/>
  <c r="I484" i="15"/>
  <c r="K484" i="15" s="1"/>
  <c r="I485" i="15"/>
  <c r="I487" i="15"/>
  <c r="I488" i="15"/>
  <c r="I489" i="15"/>
  <c r="K489" i="15" s="1"/>
  <c r="I490" i="15"/>
  <c r="I492" i="15"/>
  <c r="I493" i="15"/>
  <c r="I495" i="15"/>
  <c r="K495" i="15" s="1"/>
  <c r="I496" i="15"/>
  <c r="I497" i="15"/>
  <c r="I498" i="15"/>
  <c r="I499" i="15"/>
  <c r="K499" i="15" s="1"/>
  <c r="I500" i="15"/>
  <c r="I502" i="15"/>
  <c r="I503" i="15"/>
  <c r="I505" i="15"/>
  <c r="K505" i="15" s="1"/>
  <c r="I506" i="15"/>
  <c r="I508" i="15"/>
  <c r="I509" i="15"/>
  <c r="I510" i="15"/>
  <c r="K510" i="15" s="1"/>
  <c r="I511" i="15"/>
  <c r="I512" i="15"/>
  <c r="I514" i="15"/>
  <c r="I515" i="15"/>
  <c r="K515" i="15" s="1"/>
  <c r="I516" i="15"/>
  <c r="I517" i="15"/>
  <c r="I518" i="15"/>
  <c r="I519" i="15"/>
  <c r="K519" i="15" s="1"/>
  <c r="I520" i="15"/>
  <c r="I521" i="15"/>
  <c r="I522" i="15"/>
  <c r="I523" i="15"/>
  <c r="K523" i="15" s="1"/>
  <c r="I524" i="15"/>
  <c r="I525" i="15"/>
  <c r="I526" i="15"/>
  <c r="I528" i="15"/>
  <c r="K528" i="15" s="1"/>
  <c r="I529" i="15"/>
  <c r="I530" i="15"/>
  <c r="I531" i="15"/>
  <c r="I532" i="15"/>
  <c r="K532" i="15" s="1"/>
  <c r="I533" i="15"/>
  <c r="I534" i="15"/>
  <c r="I535" i="15"/>
  <c r="I536" i="15"/>
  <c r="K536" i="15" s="1"/>
  <c r="I537" i="15"/>
  <c r="I538" i="15"/>
  <c r="I539" i="15"/>
  <c r="I540" i="15"/>
  <c r="K540" i="15" s="1"/>
  <c r="I541" i="15"/>
  <c r="I543" i="15"/>
  <c r="I544" i="15"/>
  <c r="I545" i="15"/>
  <c r="K545" i="15" s="1"/>
  <c r="I546" i="15"/>
  <c r="I547" i="15"/>
  <c r="I548" i="15"/>
  <c r="I549" i="15"/>
  <c r="K549" i="15" s="1"/>
  <c r="I550" i="15"/>
  <c r="I551" i="15"/>
  <c r="I553" i="15"/>
  <c r="I554" i="15"/>
  <c r="K554" i="15" s="1"/>
  <c r="I555" i="15"/>
  <c r="I556" i="15"/>
  <c r="I558" i="15"/>
  <c r="I559" i="15"/>
  <c r="K559" i="15" s="1"/>
  <c r="I560" i="15"/>
  <c r="I561" i="15"/>
  <c r="I562" i="15"/>
  <c r="I563" i="15"/>
  <c r="K563" i="15" s="1"/>
  <c r="I565" i="15"/>
  <c r="I566" i="15"/>
  <c r="I567" i="15"/>
  <c r="I568" i="15"/>
  <c r="I569" i="15"/>
  <c r="I570" i="15"/>
  <c r="I571" i="15"/>
  <c r="I572" i="15"/>
  <c r="I573" i="15"/>
  <c r="I575" i="15"/>
  <c r="I576" i="15"/>
  <c r="I577" i="15"/>
  <c r="I578" i="15"/>
  <c r="I579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K618" i="15" s="1"/>
  <c r="I619" i="15"/>
  <c r="I620" i="15"/>
  <c r="I621" i="15"/>
  <c r="I622" i="15"/>
  <c r="I623" i="15"/>
  <c r="I625" i="15"/>
  <c r="I626" i="15"/>
  <c r="I627" i="15"/>
  <c r="I628" i="15"/>
  <c r="I629" i="15"/>
  <c r="I630" i="15"/>
  <c r="I631" i="15"/>
  <c r="I632" i="15"/>
  <c r="I633" i="15"/>
  <c r="I634" i="15"/>
  <c r="I635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80" i="15"/>
  <c r="I681" i="15"/>
  <c r="I683" i="15"/>
  <c r="I685" i="15"/>
  <c r="I686" i="15"/>
  <c r="I687" i="15"/>
  <c r="I688" i="15"/>
  <c r="I689" i="15"/>
  <c r="I690" i="15"/>
  <c r="I691" i="15"/>
  <c r="I692" i="15"/>
  <c r="K692" i="15" s="1"/>
  <c r="I693" i="15"/>
  <c r="I694" i="15"/>
  <c r="I695" i="15"/>
  <c r="I696" i="15"/>
  <c r="K696" i="15" s="1"/>
  <c r="I697" i="15"/>
  <c r="I698" i="15"/>
  <c r="I699" i="15"/>
  <c r="I701" i="15"/>
  <c r="K701" i="15" s="1"/>
  <c r="I702" i="15"/>
  <c r="I703" i="15"/>
  <c r="I704" i="15"/>
  <c r="I705" i="15"/>
  <c r="K705" i="15" s="1"/>
  <c r="I706" i="15"/>
  <c r="I707" i="15"/>
  <c r="I709" i="15"/>
  <c r="I710" i="15"/>
  <c r="K710" i="15" s="1"/>
  <c r="I711" i="15"/>
  <c r="I712" i="15"/>
  <c r="I713" i="15"/>
  <c r="I715" i="15"/>
  <c r="K715" i="15" s="1"/>
  <c r="I716" i="15"/>
  <c r="I717" i="15"/>
  <c r="I718" i="15"/>
  <c r="I719" i="15"/>
  <c r="K719" i="15" s="1"/>
  <c r="I720" i="15"/>
  <c r="I721" i="15"/>
  <c r="I722" i="15"/>
  <c r="I723" i="15"/>
  <c r="K723" i="15" s="1"/>
  <c r="I724" i="15"/>
  <c r="I726" i="15"/>
  <c r="I728" i="15"/>
  <c r="I733" i="15"/>
  <c r="I734" i="15"/>
  <c r="I735" i="15"/>
  <c r="I736" i="15"/>
  <c r="I737" i="15"/>
  <c r="I740" i="15"/>
  <c r="I741" i="15"/>
  <c r="I742" i="15"/>
  <c r="I743" i="15"/>
  <c r="I744" i="15"/>
  <c r="I745" i="15"/>
  <c r="I746" i="15"/>
  <c r="I747" i="15"/>
  <c r="I748" i="15"/>
  <c r="I749" i="15"/>
  <c r="I750" i="15"/>
  <c r="I751" i="15"/>
  <c r="I752" i="15"/>
  <c r="I753" i="15"/>
  <c r="I754" i="15"/>
  <c r="I755" i="15"/>
  <c r="I757" i="15"/>
  <c r="I758" i="15"/>
  <c r="I759" i="15"/>
  <c r="I760" i="15"/>
  <c r="I762" i="15"/>
  <c r="I763" i="15"/>
  <c r="I764" i="15"/>
  <c r="I765" i="15"/>
  <c r="I766" i="15"/>
  <c r="I767" i="15"/>
  <c r="I768" i="15"/>
  <c r="I769" i="15"/>
  <c r="I771" i="15"/>
  <c r="I772" i="15"/>
  <c r="I773" i="15"/>
  <c r="K773" i="15" s="1"/>
  <c r="I774" i="15"/>
  <c r="I775" i="15"/>
  <c r="I776" i="15"/>
  <c r="I777" i="15"/>
  <c r="K777" i="15" s="1"/>
  <c r="I778" i="15"/>
  <c r="I779" i="15"/>
  <c r="I781" i="15"/>
  <c r="K781" i="15" s="1"/>
  <c r="I782" i="15"/>
  <c r="I783" i="15"/>
  <c r="K783" i="15" s="1"/>
  <c r="I784" i="15"/>
  <c r="I785" i="15"/>
  <c r="K785" i="15" s="1"/>
  <c r="I786" i="15"/>
  <c r="I787" i="15"/>
  <c r="K787" i="15" s="1"/>
  <c r="I788" i="15"/>
  <c r="I789" i="15"/>
  <c r="K789" i="15" s="1"/>
  <c r="I790" i="15"/>
  <c r="I791" i="15"/>
  <c r="K791" i="15" s="1"/>
  <c r="I792" i="15"/>
  <c r="I793" i="15"/>
  <c r="K793" i="15" s="1"/>
  <c r="I794" i="15"/>
  <c r="I795" i="15"/>
  <c r="K795" i="15" s="1"/>
  <c r="I796" i="15"/>
  <c r="I797" i="15"/>
  <c r="K797" i="15" s="1"/>
  <c r="I798" i="15"/>
  <c r="I799" i="15"/>
  <c r="K799" i="15" s="1"/>
  <c r="I800" i="15"/>
  <c r="I801" i="15"/>
  <c r="K801" i="15" s="1"/>
  <c r="I802" i="15"/>
  <c r="I804" i="15"/>
  <c r="K804" i="15" s="1"/>
  <c r="I805" i="15"/>
  <c r="I806" i="15"/>
  <c r="K806" i="15" s="1"/>
  <c r="I807" i="15"/>
  <c r="I808" i="15"/>
  <c r="K808" i="15" s="1"/>
  <c r="I809" i="15"/>
  <c r="I810" i="15"/>
  <c r="K810" i="15" s="1"/>
  <c r="I811" i="15"/>
  <c r="I812" i="15"/>
  <c r="K812" i="15" s="1"/>
  <c r="I814" i="15"/>
  <c r="I815" i="15"/>
  <c r="I816" i="15"/>
  <c r="K816" i="15" s="1"/>
  <c r="I817" i="15"/>
  <c r="I818" i="15"/>
  <c r="I819" i="15"/>
  <c r="I820" i="15"/>
  <c r="K820" i="15" s="1"/>
  <c r="I821" i="15"/>
  <c r="I822" i="15"/>
  <c r="I823" i="15"/>
  <c r="I824" i="15"/>
  <c r="K824" i="15" s="1"/>
  <c r="I825" i="15"/>
  <c r="I826" i="15"/>
  <c r="I828" i="15"/>
  <c r="I829" i="15"/>
  <c r="K829" i="15" s="1"/>
  <c r="I830" i="15"/>
  <c r="I832" i="15"/>
  <c r="I833" i="15"/>
  <c r="I834" i="15"/>
  <c r="K834" i="15" s="1"/>
  <c r="I835" i="15"/>
  <c r="I836" i="15"/>
  <c r="I838" i="15"/>
  <c r="I839" i="15"/>
  <c r="I840" i="15"/>
  <c r="I841" i="15"/>
  <c r="I842" i="15"/>
  <c r="I843" i="15"/>
  <c r="I844" i="15"/>
  <c r="I845" i="15"/>
  <c r="I846" i="15"/>
  <c r="I847" i="15"/>
  <c r="I849" i="15"/>
  <c r="I850" i="15"/>
  <c r="I851" i="15"/>
  <c r="I852" i="15"/>
  <c r="I853" i="15"/>
  <c r="I854" i="15"/>
  <c r="I855" i="15"/>
  <c r="I856" i="15"/>
  <c r="I857" i="15"/>
  <c r="I858" i="15"/>
  <c r="I859" i="15"/>
  <c r="I860" i="15"/>
  <c r="I861" i="15"/>
  <c r="I862" i="15"/>
  <c r="I864" i="15"/>
  <c r="I865" i="15"/>
  <c r="I866" i="15"/>
  <c r="I867" i="15"/>
  <c r="I868" i="15"/>
  <c r="I869" i="15"/>
  <c r="I870" i="15"/>
  <c r="I871" i="15"/>
  <c r="I872" i="15"/>
  <c r="I874" i="15"/>
  <c r="I875" i="15"/>
  <c r="I876" i="15"/>
  <c r="I877" i="15"/>
  <c r="I878" i="15"/>
  <c r="I879" i="15"/>
  <c r="I881" i="15"/>
  <c r="I882" i="15"/>
  <c r="I883" i="15"/>
  <c r="I884" i="15"/>
  <c r="I885" i="15"/>
  <c r="I886" i="15"/>
  <c r="I887" i="15"/>
  <c r="I888" i="15"/>
  <c r="I889" i="15"/>
  <c r="I890" i="15"/>
  <c r="I891" i="15"/>
  <c r="I892" i="15"/>
  <c r="I894" i="15"/>
  <c r="I895" i="15"/>
  <c r="I896" i="15"/>
  <c r="I898" i="15"/>
  <c r="I899" i="15"/>
  <c r="I900" i="15"/>
  <c r="I901" i="15"/>
  <c r="I902" i="15"/>
  <c r="I903" i="15"/>
  <c r="I904" i="15"/>
  <c r="I905" i="15"/>
  <c r="I906" i="15"/>
  <c r="I907" i="15"/>
  <c r="I908" i="15"/>
  <c r="I909" i="15"/>
  <c r="I910" i="15"/>
  <c r="I911" i="15"/>
  <c r="I912" i="15"/>
  <c r="I913" i="15"/>
  <c r="I914" i="15"/>
  <c r="I915" i="15"/>
  <c r="I917" i="15"/>
  <c r="I918" i="15"/>
  <c r="I919" i="15"/>
  <c r="I920" i="15"/>
  <c r="I921" i="15"/>
  <c r="I922" i="15"/>
  <c r="I923" i="15"/>
  <c r="I925" i="15"/>
  <c r="I926" i="15"/>
  <c r="I927" i="15"/>
  <c r="I928" i="15"/>
  <c r="I929" i="15"/>
  <c r="I930" i="15"/>
  <c r="I931" i="15"/>
  <c r="I932" i="15"/>
  <c r="I933" i="15"/>
  <c r="I934" i="15"/>
  <c r="I935" i="15"/>
  <c r="I936" i="15"/>
  <c r="I937" i="15"/>
  <c r="I938" i="15"/>
  <c r="I939" i="15"/>
  <c r="I940" i="15"/>
  <c r="I941" i="15"/>
  <c r="I942" i="15"/>
  <c r="I943" i="15"/>
  <c r="I944" i="15"/>
  <c r="I945" i="15"/>
  <c r="I946" i="15"/>
  <c r="I947" i="15"/>
  <c r="I948" i="15"/>
  <c r="I949" i="15"/>
  <c r="I950" i="15"/>
  <c r="I951" i="15"/>
  <c r="I952" i="15"/>
  <c r="I953" i="15"/>
  <c r="I955" i="15"/>
  <c r="I956" i="15"/>
  <c r="I957" i="15"/>
  <c r="I959" i="15"/>
  <c r="I960" i="15"/>
  <c r="K960" i="15" s="1"/>
  <c r="I961" i="15"/>
  <c r="I962" i="15"/>
  <c r="K962" i="15" s="1"/>
  <c r="I963" i="15"/>
  <c r="I964" i="15"/>
  <c r="K964" i="15" s="1"/>
  <c r="I965" i="15"/>
  <c r="I966" i="15"/>
  <c r="K966" i="15" s="1"/>
  <c r="I967" i="15"/>
  <c r="I968" i="15"/>
  <c r="K968" i="15" s="1"/>
  <c r="I969" i="15"/>
  <c r="I970" i="15"/>
  <c r="K970" i="15" s="1"/>
  <c r="I971" i="15"/>
  <c r="I972" i="15"/>
  <c r="K972" i="15" s="1"/>
  <c r="I973" i="15"/>
  <c r="I974" i="15"/>
  <c r="K974" i="15" s="1"/>
  <c r="I975" i="15"/>
  <c r="I976" i="15"/>
  <c r="K976" i="15" s="1"/>
  <c r="I977" i="15"/>
  <c r="I979" i="15"/>
  <c r="K979" i="15" s="1"/>
  <c r="I980" i="15"/>
  <c r="I981" i="15"/>
  <c r="K981" i="15" s="1"/>
  <c r="I982" i="15"/>
  <c r="I983" i="15"/>
  <c r="K983" i="15" s="1"/>
  <c r="I984" i="15"/>
  <c r="I985" i="15"/>
  <c r="K985" i="15" s="1"/>
  <c r="I986" i="15"/>
  <c r="I987" i="15"/>
  <c r="K987" i="15" s="1"/>
  <c r="I988" i="15"/>
  <c r="I989" i="15"/>
  <c r="K989" i="15" s="1"/>
  <c r="I990" i="15"/>
  <c r="I991" i="15"/>
  <c r="K991" i="15" s="1"/>
  <c r="I992" i="15"/>
  <c r="I993" i="15"/>
  <c r="K993" i="15" s="1"/>
  <c r="I994" i="15"/>
  <c r="I995" i="15"/>
  <c r="K995" i="15" s="1"/>
  <c r="I996" i="15"/>
  <c r="I997" i="15"/>
  <c r="K997" i="15" s="1"/>
  <c r="I998" i="15"/>
  <c r="I999" i="15"/>
  <c r="K999" i="15" s="1"/>
  <c r="I1001" i="15"/>
  <c r="I1002" i="15"/>
  <c r="K1002" i="15" s="1"/>
  <c r="I1003" i="15"/>
  <c r="I1004" i="15"/>
  <c r="K1004" i="15" s="1"/>
  <c r="I1005" i="15"/>
  <c r="I1006" i="15"/>
  <c r="K1006" i="15" s="1"/>
  <c r="I1007" i="15"/>
  <c r="I1008" i="15"/>
  <c r="K1008" i="15" s="1"/>
  <c r="I1009" i="15"/>
  <c r="I1010" i="15"/>
  <c r="I1013" i="15"/>
  <c r="K1013" i="15" s="1"/>
  <c r="I1014" i="15"/>
  <c r="I1015" i="15"/>
  <c r="I1016" i="15"/>
  <c r="I1017" i="15"/>
  <c r="K1017" i="15" s="1"/>
  <c r="I1018" i="15"/>
  <c r="I1019" i="15"/>
  <c r="I1020" i="15"/>
  <c r="I1021" i="15"/>
  <c r="K1021" i="15" s="1"/>
  <c r="I1022" i="15"/>
  <c r="I1023" i="15"/>
  <c r="I1024" i="15"/>
  <c r="I1025" i="15"/>
  <c r="K1025" i="15" s="1"/>
  <c r="I1027" i="15"/>
  <c r="I1028" i="15"/>
  <c r="I1029" i="15"/>
  <c r="I1030" i="15"/>
  <c r="K1030" i="15" s="1"/>
  <c r="I1031" i="15"/>
  <c r="I1033" i="15"/>
  <c r="I1034" i="15"/>
  <c r="I1035" i="15"/>
  <c r="K1035" i="15" s="1"/>
  <c r="I1036" i="15"/>
  <c r="I1037" i="15"/>
  <c r="I1039" i="15"/>
  <c r="K1039" i="15" s="1"/>
  <c r="I1040" i="15"/>
  <c r="I1041" i="15"/>
  <c r="K1041" i="15" s="1"/>
  <c r="I1042" i="15"/>
  <c r="I1043" i="15"/>
  <c r="K1043" i="15" s="1"/>
  <c r="I1044" i="15"/>
  <c r="I1045" i="15"/>
  <c r="K1045" i="15" s="1"/>
  <c r="I1046" i="15"/>
  <c r="I1047" i="15"/>
  <c r="K1047" i="15" s="1"/>
  <c r="I1048" i="15"/>
  <c r="I1050" i="15"/>
  <c r="K1050" i="15" s="1"/>
  <c r="I1051" i="15"/>
  <c r="I1052" i="15"/>
  <c r="K1052" i="15" s="1"/>
  <c r="I1053" i="15"/>
  <c r="I1054" i="15"/>
  <c r="K1054" i="15" s="1"/>
  <c r="I1055" i="15"/>
  <c r="I1056" i="15"/>
  <c r="K1056" i="15" s="1"/>
  <c r="I1057" i="15"/>
  <c r="I1058" i="15"/>
  <c r="K1058" i="15" s="1"/>
  <c r="I1059" i="15"/>
  <c r="I1061" i="15"/>
  <c r="K1061" i="15" s="1"/>
  <c r="I1062" i="15"/>
  <c r="I1063" i="15"/>
  <c r="K1063" i="15" s="1"/>
  <c r="I1064" i="15"/>
  <c r="I1065" i="15"/>
  <c r="K1065" i="15" s="1"/>
  <c r="I1066" i="15"/>
  <c r="I1067" i="15"/>
  <c r="K1067" i="15" s="1"/>
  <c r="I1068" i="15"/>
  <c r="I1069" i="15"/>
  <c r="K1069" i="15" s="1"/>
  <c r="I1070" i="15"/>
  <c r="I1071" i="15"/>
  <c r="K1071" i="15" s="1"/>
  <c r="I1073" i="15"/>
  <c r="I1074" i="15"/>
  <c r="K1074" i="15" s="1"/>
  <c r="I1075" i="15"/>
  <c r="I1076" i="15"/>
  <c r="K1076" i="15" s="1"/>
  <c r="I1078" i="15"/>
  <c r="I1079" i="15"/>
  <c r="I1080" i="15"/>
  <c r="K1080" i="15" s="1"/>
  <c r="I1081" i="15"/>
  <c r="I1082" i="15"/>
  <c r="I1083" i="15"/>
  <c r="I1084" i="15"/>
  <c r="K1084" i="15" s="1"/>
  <c r="I1085" i="15"/>
  <c r="I1086" i="15"/>
  <c r="I1088" i="15"/>
  <c r="I1089" i="15"/>
  <c r="K1089" i="15" s="1"/>
  <c r="I1090" i="15"/>
  <c r="I1091" i="15"/>
  <c r="I1092" i="15"/>
  <c r="I1093" i="15"/>
  <c r="K1093" i="15" s="1"/>
  <c r="I1094" i="15"/>
  <c r="I1095" i="15"/>
  <c r="I1096" i="15"/>
  <c r="I1098" i="15"/>
  <c r="K1098" i="15" s="1"/>
  <c r="I1099" i="15"/>
  <c r="I1100" i="15"/>
  <c r="I1101" i="15"/>
  <c r="K1101" i="15" s="1"/>
  <c r="I1102" i="15"/>
  <c r="K1102" i="15" s="1"/>
  <c r="I1103" i="15"/>
  <c r="I1104" i="15"/>
  <c r="I1105" i="15"/>
  <c r="I1107" i="15"/>
  <c r="K1107" i="15" s="1"/>
  <c r="I1108" i="15"/>
  <c r="I1109" i="15"/>
  <c r="I1111" i="15"/>
  <c r="K1111" i="15" s="1"/>
  <c r="I1112" i="15"/>
  <c r="I1113" i="15"/>
  <c r="K1113" i="15" s="1"/>
  <c r="I1114" i="15"/>
  <c r="I1115" i="15"/>
  <c r="K1115" i="15" s="1"/>
  <c r="I1116" i="15"/>
  <c r="I1117" i="15"/>
  <c r="K1117" i="15" s="1"/>
  <c r="I1118" i="15"/>
  <c r="I1120" i="15"/>
  <c r="K1120" i="15" s="1"/>
  <c r="I1121" i="15"/>
  <c r="I1122" i="15"/>
  <c r="K1122" i="15" s="1"/>
  <c r="I1123" i="15"/>
  <c r="I1124" i="15"/>
  <c r="I1125" i="15"/>
  <c r="K1125" i="15" s="1"/>
  <c r="I1126" i="15"/>
  <c r="I1127" i="15"/>
  <c r="I1128" i="15"/>
  <c r="I1129" i="15"/>
  <c r="K1129" i="15" s="1"/>
  <c r="I1130" i="15"/>
  <c r="I1131" i="15"/>
  <c r="I1132" i="15"/>
  <c r="I1133" i="15"/>
  <c r="K1133" i="15" s="1"/>
  <c r="I1134" i="15"/>
  <c r="I1136" i="15"/>
  <c r="I1137" i="15"/>
  <c r="I1138" i="15"/>
  <c r="K1138" i="15" s="1"/>
  <c r="I1139" i="15"/>
  <c r="I1140" i="15"/>
  <c r="I1141" i="15"/>
  <c r="I1142" i="15"/>
  <c r="K1142" i="15" s="1"/>
  <c r="I1143" i="15"/>
  <c r="I1144" i="15"/>
  <c r="I1145" i="15"/>
  <c r="I1146" i="15"/>
  <c r="K1146" i="15" s="1"/>
  <c r="I1147" i="15"/>
  <c r="I1149" i="15"/>
  <c r="I1150" i="15"/>
  <c r="I1151" i="15"/>
  <c r="K1151" i="15" s="1"/>
  <c r="I1152" i="15"/>
  <c r="I1153" i="15"/>
  <c r="I1154" i="15"/>
  <c r="I1155" i="15"/>
  <c r="K1155" i="15" s="1"/>
  <c r="I1156" i="15"/>
  <c r="I1157" i="15"/>
  <c r="I1158" i="15"/>
  <c r="I1160" i="15"/>
  <c r="K1160" i="15" s="1"/>
  <c r="I1161" i="15"/>
  <c r="I1162" i="15"/>
  <c r="I1163" i="15"/>
  <c r="K1163" i="15" s="1"/>
  <c r="I1164" i="15"/>
  <c r="I1165" i="15"/>
  <c r="K1165" i="15" s="1"/>
  <c r="I1166" i="15"/>
  <c r="I1167" i="15"/>
  <c r="K1167" i="15" s="1"/>
  <c r="I1168" i="15"/>
  <c r="I1169" i="15"/>
  <c r="K1169" i="15" s="1"/>
  <c r="I1170" i="15"/>
  <c r="I1173" i="15"/>
  <c r="I1174" i="15"/>
  <c r="K1174" i="15" s="1"/>
  <c r="I1175" i="15"/>
  <c r="I1176" i="15"/>
  <c r="I1177" i="15"/>
  <c r="I1178" i="15"/>
  <c r="K1178" i="15" s="1"/>
  <c r="I1179" i="15"/>
  <c r="I1180" i="15"/>
  <c r="I1181" i="15"/>
  <c r="I1182" i="15"/>
  <c r="K1182" i="15" s="1"/>
  <c r="I1184" i="15"/>
  <c r="I1185" i="15"/>
  <c r="I1186" i="15"/>
  <c r="I1187" i="15"/>
  <c r="K1187" i="15" s="1"/>
  <c r="I1188" i="15"/>
  <c r="I1189" i="15"/>
  <c r="I1190" i="15"/>
  <c r="I1191" i="15"/>
  <c r="K1191" i="15" s="1"/>
  <c r="I1192" i="15"/>
  <c r="K1192" i="15" s="1"/>
  <c r="I1193" i="15"/>
  <c r="I1194" i="15"/>
  <c r="K1194" i="15" s="1"/>
  <c r="I1195" i="15"/>
  <c r="I1196" i="15"/>
  <c r="K1196" i="15" s="1"/>
  <c r="I1197" i="15"/>
  <c r="I1199" i="15"/>
  <c r="K1199" i="15" s="1"/>
  <c r="I1200" i="15"/>
  <c r="I1201" i="15"/>
  <c r="K1201" i="15" s="1"/>
  <c r="I1202" i="15"/>
  <c r="I1203" i="15"/>
  <c r="K1203" i="15" s="1"/>
  <c r="I1204" i="15"/>
  <c r="I1205" i="15"/>
  <c r="K1205" i="15" s="1"/>
  <c r="I1206" i="15"/>
  <c r="I1207" i="15"/>
  <c r="K1207" i="15" s="1"/>
  <c r="I1208" i="15"/>
  <c r="I1209" i="15"/>
  <c r="K1209" i="15" s="1"/>
  <c r="I1210" i="15"/>
  <c r="I1211" i="15"/>
  <c r="K1211" i="15" s="1"/>
  <c r="I1212" i="15"/>
  <c r="I1213" i="15"/>
  <c r="K1213" i="15" s="1"/>
  <c r="I1214" i="15"/>
  <c r="I1215" i="15"/>
  <c r="K1215" i="15" s="1"/>
  <c r="I1216" i="15"/>
  <c r="I1217" i="15"/>
  <c r="K1217" i="15" s="1"/>
  <c r="I1218" i="15"/>
  <c r="I1219" i="15"/>
  <c r="K1219" i="15" s="1"/>
  <c r="I1220" i="15"/>
  <c r="I1221" i="15"/>
  <c r="K1221" i="15" s="1"/>
  <c r="I1222" i="15"/>
  <c r="I1223" i="15"/>
  <c r="K1223" i="15" s="1"/>
  <c r="I1224" i="15"/>
  <c r="I1225" i="15"/>
  <c r="K1225" i="15" s="1"/>
  <c r="I1226" i="15"/>
  <c r="I1227" i="15"/>
  <c r="K1227" i="15" s="1"/>
  <c r="I1228" i="15"/>
  <c r="I1229" i="15"/>
  <c r="K1229" i="15" s="1"/>
  <c r="I1230" i="15"/>
  <c r="I1231" i="15"/>
  <c r="K1231" i="15" s="1"/>
  <c r="I1232" i="15"/>
  <c r="I1233" i="15"/>
  <c r="I1234" i="15"/>
  <c r="I1235" i="15"/>
  <c r="K1235" i="15" s="1"/>
  <c r="I1236" i="15"/>
  <c r="I1237" i="15"/>
  <c r="K1237" i="15" s="1"/>
  <c r="I1238" i="15"/>
  <c r="I1239" i="15"/>
  <c r="K1239" i="15" s="1"/>
  <c r="I1240" i="15"/>
  <c r="I1241" i="15"/>
  <c r="K1241" i="15" s="1"/>
  <c r="I1242" i="15"/>
  <c r="I1243" i="15"/>
  <c r="K1243" i="15" s="1"/>
  <c r="I1244" i="15"/>
  <c r="I1245" i="15"/>
  <c r="K1245" i="15" s="1"/>
  <c r="I1246" i="15"/>
  <c r="I1247" i="15"/>
  <c r="K1247" i="15" s="1"/>
  <c r="I1248" i="15"/>
  <c r="I1249" i="15"/>
  <c r="K1249" i="15" s="1"/>
  <c r="I1250" i="15"/>
  <c r="I1251" i="15"/>
  <c r="K1251" i="15" s="1"/>
  <c r="I1252" i="15"/>
  <c r="I1253" i="15"/>
  <c r="K1253" i="15" s="1"/>
  <c r="I1255" i="15"/>
  <c r="I1256" i="15"/>
  <c r="K1256" i="15" s="1"/>
  <c r="I1257" i="15"/>
  <c r="I1258" i="15"/>
  <c r="K1258" i="15" s="1"/>
  <c r="I1259" i="15"/>
  <c r="I1260" i="15"/>
  <c r="K1260" i="15" s="1"/>
  <c r="I1261" i="15"/>
  <c r="I1262" i="15"/>
  <c r="K1262" i="15" s="1"/>
  <c r="I1263" i="15"/>
  <c r="I1264" i="15"/>
  <c r="I1265" i="15"/>
  <c r="K1265" i="15" s="1"/>
  <c r="I1266" i="15"/>
  <c r="K1266" i="15" s="1"/>
  <c r="I1267" i="15"/>
  <c r="I1269" i="15"/>
  <c r="K1269" i="15" s="1"/>
  <c r="I1270" i="15"/>
  <c r="I1271" i="15"/>
  <c r="K1271" i="15" s="1"/>
  <c r="I1272" i="15"/>
  <c r="I1274" i="15"/>
  <c r="K1274" i="15" s="1"/>
  <c r="I1275" i="15"/>
  <c r="I1276" i="15"/>
  <c r="K1276" i="15" s="1"/>
  <c r="I1277" i="15"/>
  <c r="I1278" i="15"/>
  <c r="K1278" i="15" s="1"/>
  <c r="I1279" i="15"/>
  <c r="I1281" i="15"/>
  <c r="K1281" i="15" s="1"/>
  <c r="I1282" i="15"/>
  <c r="I1283" i="15"/>
  <c r="K1283" i="15" s="1"/>
  <c r="I1285" i="15"/>
  <c r="K1285" i="15" s="1"/>
  <c r="I1286" i="15"/>
  <c r="I1287" i="15"/>
  <c r="I1288" i="15"/>
  <c r="I1289" i="15"/>
  <c r="K1289" i="15" s="1"/>
  <c r="I1290" i="15"/>
  <c r="I1291" i="15"/>
  <c r="I1292" i="15"/>
  <c r="I1293" i="15"/>
  <c r="K1293" i="15" s="1"/>
  <c r="I1294" i="15"/>
  <c r="I1295" i="15"/>
  <c r="I1296" i="15"/>
  <c r="I1297" i="15"/>
  <c r="K1297" i="15" s="1"/>
  <c r="I1298" i="15"/>
  <c r="I1299" i="15"/>
  <c r="I1300" i="15"/>
  <c r="I1302" i="15"/>
  <c r="K1302" i="15" s="1"/>
  <c r="I1303" i="15"/>
  <c r="I1304" i="15"/>
  <c r="I1305" i="15"/>
  <c r="I1306" i="15"/>
  <c r="K1306" i="15" s="1"/>
  <c r="I1307" i="15"/>
  <c r="I1308" i="15"/>
  <c r="I1309" i="15"/>
  <c r="I1311" i="15"/>
  <c r="K1311" i="15" s="1"/>
  <c r="I1312" i="15"/>
  <c r="I1313" i="15"/>
  <c r="I1314" i="15"/>
  <c r="K1314" i="15" s="1"/>
  <c r="I1315" i="15"/>
  <c r="I1316" i="15"/>
  <c r="I1317" i="15"/>
  <c r="I1318" i="15"/>
  <c r="I1319" i="15"/>
  <c r="K1319" i="15" s="1"/>
  <c r="I1320" i="15"/>
  <c r="K1320" i="15" s="1"/>
  <c r="I1321" i="15"/>
  <c r="I1322" i="15"/>
  <c r="K1322" i="15" s="1"/>
  <c r="I1323" i="15"/>
  <c r="I1324" i="15"/>
  <c r="K1324" i="15" s="1"/>
  <c r="I1325" i="15"/>
  <c r="I1326" i="15"/>
  <c r="K1326" i="15" s="1"/>
  <c r="I1327" i="15"/>
  <c r="I1328" i="15"/>
  <c r="K1328" i="15" s="1"/>
  <c r="I1329" i="15"/>
  <c r="I1330" i="15"/>
  <c r="K1330" i="15" s="1"/>
  <c r="I1331" i="15"/>
  <c r="I1333" i="15"/>
  <c r="K1333" i="15" s="1"/>
  <c r="I1334" i="15"/>
  <c r="I1335" i="15"/>
  <c r="K1335" i="15" s="1"/>
  <c r="I1336" i="15"/>
  <c r="I1337" i="15"/>
  <c r="K1337" i="15" s="1"/>
  <c r="I1338" i="15"/>
  <c r="I1340" i="15"/>
  <c r="K1340" i="15" s="1"/>
  <c r="I1341" i="15"/>
  <c r="I1342" i="15"/>
  <c r="K1342" i="15" s="1"/>
  <c r="I1343" i="15"/>
  <c r="I1344" i="15"/>
  <c r="K1344" i="15" s="1"/>
  <c r="I1345" i="15"/>
  <c r="I1347" i="15"/>
  <c r="K1347" i="15" s="1"/>
  <c r="I1348" i="15"/>
  <c r="I1350" i="15"/>
  <c r="K1350" i="15" s="1"/>
  <c r="I1351" i="15"/>
  <c r="I1352" i="15"/>
  <c r="K1352" i="15" s="1"/>
  <c r="I1353" i="15"/>
  <c r="I1354" i="15"/>
  <c r="K1354" i="15" s="1"/>
  <c r="I1355" i="15"/>
  <c r="I1357" i="15"/>
  <c r="K1357" i="15" s="1"/>
  <c r="I1358" i="15"/>
  <c r="I1359" i="15"/>
  <c r="K1359" i="15" s="1"/>
  <c r="I1362" i="15"/>
  <c r="I1363" i="15"/>
  <c r="K1363" i="15" s="1"/>
  <c r="I1364" i="15"/>
  <c r="I1365" i="15"/>
  <c r="K1365" i="15" s="1"/>
  <c r="I1366" i="15"/>
  <c r="I1367" i="15"/>
  <c r="K1367" i="15" s="1"/>
  <c r="I1368" i="15"/>
  <c r="I1369" i="15"/>
  <c r="K1369" i="15" s="1"/>
  <c r="I1371" i="15"/>
  <c r="I1372" i="15"/>
  <c r="K1372" i="15" s="1"/>
  <c r="I1373" i="15"/>
  <c r="I1374" i="15"/>
  <c r="K1374" i="15" s="1"/>
  <c r="I1375" i="15"/>
  <c r="I1376" i="15"/>
  <c r="I1377" i="15"/>
  <c r="I1378" i="15"/>
  <c r="I1379" i="15"/>
  <c r="K1379" i="15" s="1"/>
  <c r="I1380" i="15"/>
  <c r="I1381" i="15"/>
  <c r="I1382" i="15"/>
  <c r="I1383" i="15"/>
  <c r="K1383" i="15" s="1"/>
  <c r="I1384" i="15"/>
  <c r="I1385" i="15"/>
  <c r="I1386" i="15"/>
  <c r="K1386" i="15" s="1"/>
  <c r="I1387" i="15"/>
  <c r="I1388" i="15"/>
  <c r="K1388" i="15" s="1"/>
  <c r="I1389" i="15"/>
  <c r="I1390" i="15"/>
  <c r="K1390" i="15" s="1"/>
  <c r="I1391" i="15"/>
  <c r="I1392" i="15"/>
  <c r="K1392" i="15" s="1"/>
  <c r="I1393" i="15"/>
  <c r="I1394" i="15"/>
  <c r="K1394" i="15" s="1"/>
  <c r="I1395" i="15"/>
  <c r="I1396" i="15"/>
  <c r="I1397" i="15"/>
  <c r="I1398" i="15"/>
  <c r="I1410" i="15"/>
  <c r="K1410" i="15" s="1"/>
  <c r="I1411" i="15"/>
  <c r="I1412" i="15"/>
  <c r="I1413" i="15"/>
  <c r="I1414" i="15"/>
  <c r="I1415" i="15"/>
  <c r="I1416" i="15"/>
  <c r="I1417" i="15"/>
  <c r="I1418" i="15"/>
  <c r="I1419" i="15"/>
  <c r="K1419" i="15" s="1"/>
  <c r="I1420" i="15"/>
  <c r="I1421" i="15"/>
  <c r="K1421" i="15" s="1"/>
  <c r="I1422" i="15"/>
  <c r="I1423" i="15"/>
  <c r="K1423" i="15" s="1"/>
  <c r="I1424" i="15"/>
  <c r="I1425" i="15"/>
  <c r="K1425" i="15" s="1"/>
  <c r="I1426" i="15"/>
  <c r="I1427" i="15"/>
  <c r="K1427" i="15" s="1"/>
  <c r="I1428" i="15"/>
  <c r="I1429" i="15"/>
  <c r="K1429" i="15" s="1"/>
  <c r="I1430" i="15"/>
  <c r="I1431" i="15"/>
  <c r="K1431" i="15" s="1"/>
  <c r="I1432" i="15"/>
  <c r="I1433" i="15"/>
  <c r="K1433" i="15" s="1"/>
  <c r="I1434" i="15"/>
  <c r="I1435" i="15"/>
  <c r="K1435" i="15" s="1"/>
  <c r="I1437" i="15"/>
  <c r="I1438" i="15"/>
  <c r="K1438" i="15" s="1"/>
  <c r="I1439" i="15"/>
  <c r="I1440" i="15"/>
  <c r="I1441" i="15"/>
  <c r="I1442" i="15"/>
  <c r="K1442" i="15" s="1"/>
  <c r="I1443" i="15"/>
  <c r="I1446" i="15"/>
  <c r="K1446" i="15" s="1"/>
  <c r="I1447" i="15"/>
  <c r="I1448" i="15"/>
  <c r="K1448" i="15" s="1"/>
  <c r="I1449" i="15"/>
  <c r="I1450" i="15"/>
  <c r="K1450" i="15" s="1"/>
  <c r="I1451" i="15"/>
  <c r="I1452" i="15"/>
  <c r="I1453" i="15"/>
  <c r="K1453" i="15" s="1"/>
  <c r="I1454" i="15"/>
  <c r="I1455" i="15"/>
  <c r="I1458" i="15"/>
  <c r="I1459" i="15"/>
  <c r="K1459" i="15" s="1"/>
  <c r="I1460" i="15"/>
  <c r="I1461" i="15"/>
  <c r="I1462" i="15"/>
  <c r="I1463" i="15"/>
  <c r="K1463" i="15" s="1"/>
  <c r="I1464" i="15"/>
  <c r="I1465" i="15"/>
  <c r="I1466" i="15"/>
  <c r="I1467" i="15"/>
  <c r="K1467" i="15" s="1"/>
  <c r="I1468" i="15"/>
  <c r="K1468" i="15" s="1"/>
  <c r="I1469" i="15"/>
  <c r="I1470" i="15"/>
  <c r="K1470" i="15" s="1"/>
  <c r="I1471" i="15"/>
  <c r="I1472" i="15"/>
  <c r="I1473" i="15"/>
  <c r="I1474" i="15"/>
  <c r="I1475" i="15"/>
  <c r="K1475" i="15" s="1"/>
  <c r="I1476" i="15"/>
  <c r="I1477" i="15"/>
  <c r="I1478" i="15"/>
  <c r="I1479" i="15"/>
  <c r="K1479" i="15" s="1"/>
  <c r="I1480" i="15"/>
  <c r="I1481" i="15"/>
  <c r="I1482" i="15"/>
  <c r="I1483" i="15"/>
  <c r="K1483" i="15" s="1"/>
  <c r="I1484" i="15"/>
  <c r="I1485" i="15"/>
  <c r="I1486" i="15"/>
  <c r="I1487" i="15"/>
  <c r="K1487" i="15" s="1"/>
  <c r="I1488" i="15"/>
  <c r="I1489" i="15"/>
  <c r="I1490" i="15"/>
  <c r="I1491" i="15"/>
  <c r="K1491" i="15" s="1"/>
  <c r="I1492" i="15"/>
  <c r="I1493" i="15"/>
  <c r="I1494" i="15"/>
  <c r="I1495" i="15"/>
  <c r="K1495" i="15" s="1"/>
  <c r="I1496" i="15"/>
  <c r="I1497" i="15"/>
  <c r="I1498" i="15"/>
  <c r="I1499" i="15"/>
  <c r="K1499" i="15" s="1"/>
  <c r="I1500" i="15"/>
  <c r="I1501" i="15"/>
  <c r="I1502" i="15"/>
  <c r="I1503" i="15"/>
  <c r="K1503" i="15" s="1"/>
  <c r="I1504" i="15"/>
  <c r="I1505" i="15"/>
  <c r="I1506" i="15"/>
  <c r="I1507" i="15"/>
  <c r="K1507" i="15" s="1"/>
  <c r="I1508" i="15"/>
  <c r="I1509" i="15"/>
  <c r="I1510" i="15"/>
  <c r="I1511" i="15"/>
  <c r="K1511" i="15" s="1"/>
  <c r="I1512" i="15"/>
  <c r="I1513" i="15"/>
  <c r="I1514" i="15"/>
  <c r="K1514" i="15" s="1"/>
  <c r="I1515" i="15"/>
  <c r="I1516" i="15"/>
  <c r="K1516" i="15" s="1"/>
  <c r="I1517" i="15"/>
  <c r="I1518" i="15"/>
  <c r="I1519" i="15"/>
  <c r="K1519" i="15" s="1"/>
  <c r="I1520" i="15"/>
  <c r="I1521" i="15"/>
  <c r="I1522" i="15"/>
  <c r="I1527" i="15"/>
  <c r="I1528" i="15"/>
  <c r="I1531" i="15"/>
  <c r="I1532" i="15"/>
  <c r="I1533" i="15"/>
  <c r="K1533" i="15" s="1"/>
  <c r="I1534" i="15"/>
  <c r="I1536" i="15"/>
  <c r="I1537" i="15"/>
  <c r="K1537" i="15" s="1"/>
  <c r="I1538" i="15"/>
  <c r="I1539" i="15"/>
  <c r="K1539" i="15" s="1"/>
  <c r="I1540" i="15"/>
  <c r="I1541" i="15"/>
  <c r="K1541" i="15" s="1"/>
  <c r="I1542" i="15"/>
  <c r="I1543" i="15"/>
  <c r="K1543" i="15" s="1"/>
  <c r="I1545" i="15"/>
  <c r="I1546" i="15"/>
  <c r="K1546" i="15" s="1"/>
  <c r="I1547" i="15"/>
  <c r="I1548" i="15"/>
  <c r="K1548" i="15" s="1"/>
  <c r="I1549" i="15"/>
  <c r="I1550" i="15"/>
  <c r="K1550" i="15" s="1"/>
  <c r="I1551" i="15"/>
  <c r="I1552" i="15"/>
  <c r="K1552" i="15" s="1"/>
  <c r="I1553" i="15"/>
  <c r="I1554" i="15"/>
  <c r="I1556" i="15"/>
  <c r="I1557" i="15"/>
  <c r="K1557" i="15" s="1"/>
  <c r="I1558" i="15"/>
  <c r="I1559" i="15"/>
  <c r="K1559" i="15" s="1"/>
  <c r="I1560" i="15"/>
  <c r="I1561" i="15"/>
  <c r="K1561" i="15" s="1"/>
  <c r="I1562" i="15"/>
  <c r="I1563" i="15"/>
  <c r="K1563" i="15" s="1"/>
  <c r="I1564" i="15"/>
  <c r="I1565" i="15"/>
  <c r="K1565" i="15" s="1"/>
  <c r="I1566" i="15"/>
  <c r="I1567" i="15"/>
  <c r="K1567" i="15" s="1"/>
  <c r="I1568" i="15"/>
  <c r="I1569" i="15"/>
  <c r="K1569" i="15" s="1"/>
  <c r="I1570" i="15"/>
  <c r="I1571" i="15"/>
  <c r="K1571" i="15" s="1"/>
  <c r="I1572" i="15"/>
  <c r="I1573" i="15"/>
  <c r="K1573" i="15" s="1"/>
  <c r="I1574" i="15"/>
  <c r="I1575" i="15"/>
  <c r="K1575" i="15" s="1"/>
  <c r="I1576" i="15"/>
  <c r="I1577" i="15"/>
  <c r="K1577" i="15" s="1"/>
  <c r="I1578" i="15"/>
  <c r="I1579" i="15"/>
  <c r="K1579" i="15" s="1"/>
  <c r="I1580" i="15"/>
  <c r="I1581" i="15"/>
  <c r="K1581" i="15" s="1"/>
  <c r="I1582" i="15"/>
  <c r="I1583" i="15"/>
  <c r="K1583" i="15" s="1"/>
  <c r="I1584" i="15"/>
  <c r="I1585" i="15"/>
  <c r="K1585" i="15" s="1"/>
  <c r="I1586" i="15"/>
  <c r="I1587" i="15"/>
  <c r="K1587" i="15" s="1"/>
  <c r="I1588" i="15"/>
  <c r="I1589" i="15"/>
  <c r="K1589" i="15" s="1"/>
  <c r="I1590" i="15"/>
  <c r="I1591" i="15"/>
  <c r="K1591" i="15" s="1"/>
  <c r="I1592" i="15"/>
  <c r="I1593" i="15"/>
  <c r="K1593" i="15" s="1"/>
  <c r="I1594" i="15"/>
  <c r="I1595" i="15"/>
  <c r="K1595" i="15" s="1"/>
  <c r="I1596" i="15"/>
  <c r="I1597" i="15"/>
  <c r="K1597" i="15" s="1"/>
  <c r="I1598" i="15"/>
  <c r="I1599" i="15"/>
  <c r="K1599" i="15" s="1"/>
  <c r="I1600" i="15"/>
  <c r="I1601" i="15"/>
  <c r="K1601" i="15" s="1"/>
  <c r="I1602" i="15"/>
  <c r="I1603" i="15"/>
  <c r="K1603" i="15" s="1"/>
  <c r="I1604" i="15"/>
  <c r="I1605" i="15"/>
  <c r="K1605" i="15" s="1"/>
  <c r="I1606" i="15"/>
  <c r="I1607" i="15"/>
  <c r="K1607" i="15" s="1"/>
  <c r="I1608" i="15"/>
  <c r="I1609" i="15"/>
  <c r="K1609" i="15" s="1"/>
  <c r="I1610" i="15"/>
  <c r="I1611" i="15"/>
  <c r="K1611" i="15" s="1"/>
  <c r="I1612" i="15"/>
  <c r="I1613" i="15"/>
  <c r="K1613" i="15" s="1"/>
  <c r="I1614" i="15"/>
  <c r="I1615" i="15"/>
  <c r="K1615" i="15" s="1"/>
  <c r="I1616" i="15"/>
  <c r="I1617" i="15"/>
  <c r="K1617" i="15" s="1"/>
  <c r="I1618" i="15"/>
  <c r="I1619" i="15"/>
  <c r="K1619" i="15" s="1"/>
  <c r="I1620" i="15"/>
  <c r="I1621" i="15"/>
  <c r="K1621" i="15" s="1"/>
  <c r="I1622" i="15"/>
  <c r="I1623" i="15"/>
  <c r="K1623" i="15" s="1"/>
  <c r="I1624" i="15"/>
  <c r="I1625" i="15"/>
  <c r="K1625" i="15" s="1"/>
  <c r="I1626" i="15"/>
  <c r="I1627" i="15"/>
  <c r="K1627" i="15" s="1"/>
  <c r="I1628" i="15"/>
  <c r="I1629" i="15"/>
  <c r="K1629" i="15" s="1"/>
  <c r="I1630" i="15"/>
  <c r="I1631" i="15"/>
  <c r="K1631" i="15" s="1"/>
  <c r="I1632" i="15"/>
  <c r="I1635" i="15"/>
  <c r="I1636" i="15"/>
  <c r="I1637" i="15"/>
  <c r="I1638" i="15"/>
  <c r="K1638" i="15" s="1"/>
  <c r="I1639" i="15"/>
  <c r="I1640" i="15"/>
  <c r="I1641" i="15"/>
  <c r="I1643" i="15"/>
  <c r="K1643" i="15" s="1"/>
  <c r="I1644" i="15"/>
  <c r="I1645" i="15"/>
  <c r="I1646" i="15"/>
  <c r="I369" i="15"/>
  <c r="K369" i="15" s="1"/>
  <c r="F1646" i="15"/>
  <c r="F1645" i="15"/>
  <c r="F1644" i="15"/>
  <c r="F1641" i="15"/>
  <c r="F1640" i="15"/>
  <c r="F1639" i="15"/>
  <c r="F1638" i="15"/>
  <c r="F1637" i="15"/>
  <c r="F1636" i="15"/>
  <c r="F1635" i="15"/>
  <c r="F1632" i="15"/>
  <c r="F1631" i="15"/>
  <c r="F1630" i="15"/>
  <c r="F1629" i="15"/>
  <c r="F1628" i="15"/>
  <c r="F1627" i="15"/>
  <c r="F1626" i="15"/>
  <c r="F1625" i="15"/>
  <c r="F1624" i="15"/>
  <c r="F1623" i="15"/>
  <c r="F1622" i="15"/>
  <c r="F1621" i="15"/>
  <c r="F1620" i="15"/>
  <c r="F1619" i="15"/>
  <c r="F1618" i="15"/>
  <c r="F1617" i="15"/>
  <c r="F1616" i="15"/>
  <c r="F1615" i="15"/>
  <c r="F1614" i="15"/>
  <c r="F1613" i="15"/>
  <c r="F1612" i="15"/>
  <c r="F1611" i="15"/>
  <c r="F1610" i="15"/>
  <c r="F1609" i="15"/>
  <c r="F1608" i="15"/>
  <c r="F1607" i="15"/>
  <c r="F1606" i="15"/>
  <c r="F1605" i="15"/>
  <c r="F1604" i="15"/>
  <c r="F1603" i="15"/>
  <c r="F1602" i="15"/>
  <c r="F1601" i="15"/>
  <c r="F1600" i="15"/>
  <c r="F1599" i="15"/>
  <c r="F1598" i="15"/>
  <c r="F1597" i="15"/>
  <c r="F1596" i="15"/>
  <c r="F1595" i="15"/>
  <c r="F1594" i="15"/>
  <c r="F1593" i="15"/>
  <c r="F1592" i="15"/>
  <c r="F1591" i="15"/>
  <c r="F1590" i="15"/>
  <c r="F1589" i="15"/>
  <c r="F1588" i="15"/>
  <c r="F1587" i="15"/>
  <c r="F1586" i="15"/>
  <c r="F1585" i="15"/>
  <c r="F1584" i="15"/>
  <c r="F1583" i="15"/>
  <c r="F1582" i="15"/>
  <c r="F1581" i="15"/>
  <c r="F1580" i="15"/>
  <c r="F1579" i="15"/>
  <c r="F1578" i="15"/>
  <c r="F1577" i="15"/>
  <c r="F1576" i="15"/>
  <c r="F1575" i="15"/>
  <c r="F1574" i="15"/>
  <c r="F1573" i="15"/>
  <c r="F1572" i="15"/>
  <c r="F1571" i="15"/>
  <c r="F1570" i="15"/>
  <c r="F1569" i="15"/>
  <c r="F1568" i="15"/>
  <c r="F1567" i="15"/>
  <c r="F1566" i="15"/>
  <c r="F1565" i="15"/>
  <c r="F1564" i="15"/>
  <c r="F1563" i="15"/>
  <c r="F1562" i="15"/>
  <c r="F1561" i="15"/>
  <c r="F1560" i="15"/>
  <c r="F1559" i="15"/>
  <c r="F1558" i="15"/>
  <c r="F1557" i="15"/>
  <c r="F1554" i="15"/>
  <c r="F1553" i="15"/>
  <c r="F1552" i="15"/>
  <c r="F1551" i="15"/>
  <c r="F1550" i="15"/>
  <c r="F1549" i="15"/>
  <c r="F1548" i="15"/>
  <c r="F1547" i="15"/>
  <c r="F1546" i="15"/>
  <c r="F1543" i="15"/>
  <c r="F1542" i="15"/>
  <c r="F1541" i="15"/>
  <c r="F1540" i="15"/>
  <c r="F1539" i="15"/>
  <c r="F1538" i="15"/>
  <c r="F1537" i="15"/>
  <c r="F1534" i="15"/>
  <c r="F1533" i="15"/>
  <c r="F1532" i="15"/>
  <c r="F1531" i="15"/>
  <c r="D1530" i="15"/>
  <c r="F1530" i="15" s="1"/>
  <c r="D1529" i="15"/>
  <c r="F1529" i="15" s="1"/>
  <c r="F1528" i="15"/>
  <c r="F1527" i="15"/>
  <c r="D1526" i="15"/>
  <c r="F1526" i="15" s="1"/>
  <c r="D1525" i="15"/>
  <c r="F1525" i="15" s="1"/>
  <c r="F1522" i="15"/>
  <c r="F1521" i="15"/>
  <c r="F1520" i="15"/>
  <c r="F1519" i="15"/>
  <c r="F1518" i="15"/>
  <c r="F1517" i="15"/>
  <c r="F1516" i="15"/>
  <c r="F1515" i="15"/>
  <c r="F1514" i="15"/>
  <c r="F1513" i="15"/>
  <c r="F1512" i="15"/>
  <c r="F1511" i="15"/>
  <c r="F1510" i="15"/>
  <c r="F1509" i="15"/>
  <c r="F1508" i="15"/>
  <c r="F1507" i="15"/>
  <c r="F1506" i="15"/>
  <c r="F1505" i="15"/>
  <c r="F1504" i="15"/>
  <c r="F1503" i="15"/>
  <c r="F1502" i="15"/>
  <c r="F1501" i="15"/>
  <c r="F1500" i="15"/>
  <c r="F1499" i="15"/>
  <c r="F1498" i="15"/>
  <c r="F1497" i="15"/>
  <c r="F1496" i="15"/>
  <c r="F1495" i="15"/>
  <c r="F1494" i="15"/>
  <c r="F1493" i="15"/>
  <c r="F1492" i="15"/>
  <c r="F1491" i="15"/>
  <c r="F1490" i="15"/>
  <c r="F1489" i="15"/>
  <c r="F1488" i="15"/>
  <c r="F1487" i="15"/>
  <c r="F1486" i="15"/>
  <c r="F1485" i="15"/>
  <c r="F1484" i="15"/>
  <c r="F1483" i="15"/>
  <c r="F1482" i="15"/>
  <c r="F1481" i="15"/>
  <c r="F1480" i="15"/>
  <c r="F1479" i="15"/>
  <c r="F1478" i="15"/>
  <c r="F1477" i="15"/>
  <c r="F1476" i="15"/>
  <c r="F1475" i="15"/>
  <c r="F1474" i="15"/>
  <c r="F1473" i="15"/>
  <c r="F1472" i="15"/>
  <c r="F1471" i="15"/>
  <c r="F1470" i="15"/>
  <c r="F1469" i="15"/>
  <c r="F1468" i="15"/>
  <c r="F1467" i="15"/>
  <c r="F1466" i="15"/>
  <c r="F1465" i="15"/>
  <c r="F1464" i="15"/>
  <c r="F1463" i="15"/>
  <c r="F1462" i="15"/>
  <c r="F1461" i="15"/>
  <c r="F1460" i="15"/>
  <c r="F1459" i="15"/>
  <c r="F1458" i="15"/>
  <c r="F1455" i="15"/>
  <c r="F1454" i="15"/>
  <c r="F1453" i="15"/>
  <c r="F1452" i="15"/>
  <c r="F1451" i="15"/>
  <c r="F1450" i="15"/>
  <c r="F1449" i="15"/>
  <c r="F1448" i="15"/>
  <c r="F1447" i="15"/>
  <c r="F1446" i="15"/>
  <c r="F1443" i="15"/>
  <c r="F1442" i="15"/>
  <c r="F1441" i="15"/>
  <c r="F1440" i="15"/>
  <c r="F1439" i="15"/>
  <c r="F1438" i="15"/>
  <c r="F1435" i="15"/>
  <c r="F1434" i="15"/>
  <c r="F1433" i="15"/>
  <c r="F1432" i="15"/>
  <c r="F1431" i="15"/>
  <c r="F1430" i="15"/>
  <c r="F1429" i="15"/>
  <c r="F1428" i="15"/>
  <c r="F1427" i="15"/>
  <c r="F1426" i="15"/>
  <c r="F1425" i="15"/>
  <c r="F1424" i="15"/>
  <c r="F1423" i="15"/>
  <c r="F1422" i="15"/>
  <c r="F1421" i="15"/>
  <c r="F1420" i="15"/>
  <c r="F1419" i="15"/>
  <c r="F1418" i="15"/>
  <c r="F1417" i="15"/>
  <c r="F1416" i="15"/>
  <c r="F1415" i="15"/>
  <c r="F1414" i="15"/>
  <c r="F1413" i="15"/>
  <c r="F1412" i="15"/>
  <c r="F1411" i="15"/>
  <c r="F1398" i="15"/>
  <c r="F1397" i="15"/>
  <c r="F1396" i="15"/>
  <c r="F1395" i="15"/>
  <c r="F1394" i="15"/>
  <c r="F1393" i="15"/>
  <c r="F1392" i="15"/>
  <c r="F1391" i="15"/>
  <c r="F1390" i="15"/>
  <c r="F1389" i="15"/>
  <c r="F1388" i="15"/>
  <c r="F1387" i="15"/>
  <c r="F1386" i="15"/>
  <c r="F1385" i="15"/>
  <c r="F1384" i="15"/>
  <c r="F1383" i="15"/>
  <c r="F1382" i="15"/>
  <c r="F1381" i="15"/>
  <c r="F1380" i="15"/>
  <c r="F1379" i="15"/>
  <c r="F1378" i="15"/>
  <c r="F1377" i="15"/>
  <c r="F1376" i="15"/>
  <c r="F1375" i="15"/>
  <c r="F1374" i="15"/>
  <c r="F1373" i="15"/>
  <c r="F1372" i="15"/>
  <c r="F1369" i="15"/>
  <c r="F1368" i="15"/>
  <c r="F1367" i="15"/>
  <c r="F1366" i="15"/>
  <c r="F1365" i="15"/>
  <c r="F1364" i="15"/>
  <c r="F1363" i="15"/>
  <c r="F1362" i="15"/>
  <c r="F1359" i="15"/>
  <c r="F1358" i="15"/>
  <c r="F1355" i="15"/>
  <c r="F1354" i="15"/>
  <c r="F1353" i="15"/>
  <c r="F1352" i="15"/>
  <c r="F1351" i="15"/>
  <c r="F1348" i="15"/>
  <c r="F1345" i="15"/>
  <c r="F1344" i="15"/>
  <c r="F1343" i="15"/>
  <c r="F1342" i="15"/>
  <c r="F1341" i="15"/>
  <c r="F1338" i="15"/>
  <c r="F1337" i="15"/>
  <c r="F1336" i="15"/>
  <c r="F1335" i="15"/>
  <c r="F1334" i="15"/>
  <c r="F1331" i="15"/>
  <c r="F1330" i="15"/>
  <c r="F1329" i="15"/>
  <c r="F1328" i="15"/>
  <c r="F1327" i="15"/>
  <c r="F1326" i="15"/>
  <c r="F1325" i="15"/>
  <c r="F1324" i="15"/>
  <c r="F1323" i="15"/>
  <c r="F1322" i="15"/>
  <c r="F1321" i="15"/>
  <c r="F1320" i="15"/>
  <c r="F1319" i="15"/>
  <c r="F1318" i="15"/>
  <c r="F1317" i="15"/>
  <c r="F1316" i="15"/>
  <c r="F1315" i="15"/>
  <c r="F1314" i="15"/>
  <c r="F1313" i="15"/>
  <c r="F1312" i="15"/>
  <c r="F1309" i="15"/>
  <c r="F1308" i="15"/>
  <c r="F1307" i="15"/>
  <c r="F1306" i="15"/>
  <c r="F1305" i="15"/>
  <c r="F1304" i="15"/>
  <c r="F1303" i="15"/>
  <c r="F1300" i="15"/>
  <c r="F1299" i="15"/>
  <c r="F1298" i="15"/>
  <c r="F1297" i="15"/>
  <c r="F1296" i="15"/>
  <c r="F1295" i="15"/>
  <c r="F1294" i="15"/>
  <c r="F1293" i="15"/>
  <c r="F1292" i="15"/>
  <c r="F1291" i="15"/>
  <c r="F1290" i="15"/>
  <c r="F1289" i="15"/>
  <c r="F1288" i="15"/>
  <c r="F1287" i="15"/>
  <c r="F1286" i="15"/>
  <c r="F1283" i="15"/>
  <c r="F1282" i="15"/>
  <c r="F1279" i="15"/>
  <c r="F1278" i="15"/>
  <c r="F1277" i="15"/>
  <c r="F1276" i="15"/>
  <c r="F1275" i="15"/>
  <c r="F1272" i="15"/>
  <c r="F1271" i="15"/>
  <c r="F1270" i="15"/>
  <c r="F1267" i="15"/>
  <c r="F1266" i="15"/>
  <c r="F1265" i="15"/>
  <c r="F1264" i="15"/>
  <c r="F1263" i="15"/>
  <c r="F1262" i="15"/>
  <c r="F1261" i="15"/>
  <c r="F1260" i="15"/>
  <c r="F1259" i="15"/>
  <c r="F1258" i="15"/>
  <c r="F1257" i="15"/>
  <c r="F1256" i="15"/>
  <c r="F1253" i="15"/>
  <c r="F1252" i="15"/>
  <c r="F1251" i="15"/>
  <c r="F1250" i="15"/>
  <c r="F1249" i="15"/>
  <c r="F1248" i="15"/>
  <c r="F1247" i="15"/>
  <c r="F1246" i="15"/>
  <c r="F1245" i="15"/>
  <c r="F1244" i="15"/>
  <c r="F1243" i="15"/>
  <c r="F1242" i="15"/>
  <c r="F1241" i="15"/>
  <c r="F1240" i="15"/>
  <c r="F1239" i="15"/>
  <c r="F1238" i="15"/>
  <c r="F1237" i="15"/>
  <c r="F1236" i="15"/>
  <c r="F1235" i="15"/>
  <c r="F1234" i="15"/>
  <c r="F1233" i="15"/>
  <c r="F1232" i="15"/>
  <c r="F1231" i="15"/>
  <c r="F1230" i="15"/>
  <c r="F1229" i="15"/>
  <c r="F1228" i="15"/>
  <c r="F1227" i="15"/>
  <c r="F1226" i="15"/>
  <c r="F1225" i="15"/>
  <c r="F1224" i="15"/>
  <c r="F1223" i="15"/>
  <c r="F1222" i="15"/>
  <c r="F1221" i="15"/>
  <c r="F1220" i="15"/>
  <c r="F1219" i="15"/>
  <c r="F1218" i="15"/>
  <c r="F1217" i="15"/>
  <c r="F1216" i="15"/>
  <c r="F1215" i="15"/>
  <c r="F1214" i="15"/>
  <c r="F1213" i="15"/>
  <c r="F1212" i="15"/>
  <c r="F1211" i="15"/>
  <c r="F1210" i="15"/>
  <c r="F1209" i="15"/>
  <c r="F1208" i="15"/>
  <c r="F1207" i="15"/>
  <c r="F1206" i="15"/>
  <c r="F1205" i="15"/>
  <c r="F1204" i="15"/>
  <c r="F1203" i="15"/>
  <c r="F1202" i="15"/>
  <c r="F1201" i="15"/>
  <c r="F1200" i="15"/>
  <c r="F1197" i="15"/>
  <c r="F1196" i="15"/>
  <c r="F1195" i="15"/>
  <c r="F1194" i="15"/>
  <c r="F1193" i="15"/>
  <c r="F1192" i="15"/>
  <c r="F1191" i="15"/>
  <c r="F1190" i="15"/>
  <c r="F1189" i="15"/>
  <c r="F1188" i="15"/>
  <c r="F1187" i="15"/>
  <c r="F1186" i="15"/>
  <c r="F1185" i="15"/>
  <c r="F1182" i="15"/>
  <c r="F1181" i="15"/>
  <c r="F1180" i="15"/>
  <c r="F1179" i="15"/>
  <c r="F1178" i="15"/>
  <c r="F1177" i="15"/>
  <c r="F1176" i="15"/>
  <c r="F1175" i="15"/>
  <c r="F1174" i="15"/>
  <c r="F1173" i="15"/>
  <c r="F1170" i="15"/>
  <c r="F1169" i="15"/>
  <c r="F1168" i="15"/>
  <c r="F1167" i="15"/>
  <c r="F1166" i="15"/>
  <c r="F1165" i="15"/>
  <c r="F1164" i="15"/>
  <c r="F1163" i="15"/>
  <c r="F1162" i="15"/>
  <c r="F1161" i="15"/>
  <c r="F1158" i="15"/>
  <c r="F1157" i="15"/>
  <c r="F1156" i="15"/>
  <c r="F1155" i="15"/>
  <c r="F1154" i="15"/>
  <c r="F1153" i="15"/>
  <c r="F1152" i="15"/>
  <c r="F1151" i="15"/>
  <c r="F1150" i="15"/>
  <c r="F1147" i="15"/>
  <c r="F1146" i="15"/>
  <c r="F1145" i="15"/>
  <c r="F1144" i="15"/>
  <c r="F1143" i="15"/>
  <c r="F1142" i="15"/>
  <c r="F1141" i="15"/>
  <c r="F1140" i="15"/>
  <c r="F1139" i="15"/>
  <c r="F1138" i="15"/>
  <c r="F1137" i="15"/>
  <c r="F1134" i="15"/>
  <c r="F1133" i="15"/>
  <c r="F1132" i="15"/>
  <c r="F1131" i="15"/>
  <c r="F1130" i="15"/>
  <c r="F1129" i="15"/>
  <c r="F1128" i="15"/>
  <c r="F1127" i="15"/>
  <c r="F1126" i="15"/>
  <c r="F1125" i="15"/>
  <c r="F1124" i="15"/>
  <c r="F1123" i="15"/>
  <c r="F1122" i="15"/>
  <c r="F1121" i="15"/>
  <c r="F1118" i="15"/>
  <c r="F1117" i="15"/>
  <c r="F1116" i="15"/>
  <c r="F1115" i="15"/>
  <c r="F1114" i="15"/>
  <c r="F1113" i="15"/>
  <c r="F1112" i="15"/>
  <c r="F1109" i="15"/>
  <c r="F1108" i="15"/>
  <c r="F1105" i="15"/>
  <c r="F1104" i="15"/>
  <c r="F1103" i="15"/>
  <c r="F1102" i="15"/>
  <c r="F1101" i="15"/>
  <c r="F1100" i="15"/>
  <c r="F1099" i="15"/>
  <c r="F1096" i="15"/>
  <c r="F1095" i="15"/>
  <c r="F1094" i="15"/>
  <c r="F1093" i="15"/>
  <c r="F1092" i="15"/>
  <c r="F1091" i="15"/>
  <c r="F1090" i="15"/>
  <c r="F1089" i="15"/>
  <c r="F1086" i="15"/>
  <c r="F1085" i="15"/>
  <c r="F1084" i="15"/>
  <c r="F1083" i="15"/>
  <c r="F1082" i="15"/>
  <c r="F1081" i="15"/>
  <c r="F1080" i="15"/>
  <c r="F1079" i="15"/>
  <c r="F1076" i="15"/>
  <c r="F1075" i="15"/>
  <c r="F1074" i="15"/>
  <c r="F1071" i="15"/>
  <c r="F1070" i="15"/>
  <c r="F1069" i="15"/>
  <c r="F1068" i="15"/>
  <c r="F1067" i="15"/>
  <c r="F1066" i="15"/>
  <c r="F1065" i="15"/>
  <c r="F1064" i="15"/>
  <c r="F1063" i="15"/>
  <c r="F1062" i="15"/>
  <c r="F1059" i="15"/>
  <c r="F1058" i="15"/>
  <c r="F1057" i="15"/>
  <c r="F1056" i="15"/>
  <c r="F1055" i="15"/>
  <c r="F1054" i="15"/>
  <c r="F1053" i="15"/>
  <c r="F1052" i="15"/>
  <c r="F1051" i="15"/>
  <c r="F1048" i="15"/>
  <c r="F1047" i="15"/>
  <c r="F1046" i="15"/>
  <c r="F1045" i="15"/>
  <c r="F1044" i="15"/>
  <c r="F1043" i="15"/>
  <c r="F1042" i="15"/>
  <c r="F1041" i="15"/>
  <c r="F1040" i="15"/>
  <c r="F1037" i="15"/>
  <c r="F1036" i="15"/>
  <c r="F1035" i="15"/>
  <c r="F1034" i="15"/>
  <c r="F1031" i="15"/>
  <c r="F1030" i="15"/>
  <c r="F1029" i="15"/>
  <c r="F1028" i="15"/>
  <c r="F1025" i="15"/>
  <c r="F1024" i="15"/>
  <c r="F1023" i="15"/>
  <c r="F1022" i="15"/>
  <c r="F1021" i="15"/>
  <c r="F1020" i="15"/>
  <c r="F1019" i="15"/>
  <c r="F1018" i="15"/>
  <c r="F1017" i="15"/>
  <c r="F1016" i="15"/>
  <c r="F1015" i="15"/>
  <c r="F1014" i="15"/>
  <c r="F1013" i="15"/>
  <c r="F1010" i="15"/>
  <c r="F1009" i="15"/>
  <c r="F1008" i="15"/>
  <c r="F1007" i="15"/>
  <c r="F1006" i="15"/>
  <c r="F1005" i="15"/>
  <c r="F1004" i="15"/>
  <c r="F999" i="15"/>
  <c r="F998" i="15"/>
  <c r="F997" i="15"/>
  <c r="F996" i="15"/>
  <c r="F995" i="15"/>
  <c r="F994" i="15"/>
  <c r="F993" i="15"/>
  <c r="F992" i="15"/>
  <c r="F991" i="15"/>
  <c r="F990" i="15"/>
  <c r="F989" i="15"/>
  <c r="F988" i="15"/>
  <c r="F987" i="15"/>
  <c r="F986" i="15"/>
  <c r="F985" i="15"/>
  <c r="F984" i="15"/>
  <c r="F983" i="15"/>
  <c r="F982" i="15"/>
  <c r="F981" i="15"/>
  <c r="F980" i="15"/>
  <c r="F977" i="15"/>
  <c r="F976" i="15"/>
  <c r="F975" i="15"/>
  <c r="F974" i="15"/>
  <c r="F973" i="15"/>
  <c r="F972" i="15"/>
  <c r="F971" i="15"/>
  <c r="F970" i="15"/>
  <c r="F969" i="15"/>
  <c r="F968" i="15"/>
  <c r="F967" i="15"/>
  <c r="F966" i="15"/>
  <c r="F965" i="15"/>
  <c r="F964" i="15"/>
  <c r="F963" i="15"/>
  <c r="F962" i="15"/>
  <c r="F961" i="15"/>
  <c r="F960" i="15"/>
  <c r="F957" i="15"/>
  <c r="F956" i="15"/>
  <c r="F953" i="15"/>
  <c r="F952" i="15"/>
  <c r="F951" i="15"/>
  <c r="F950" i="15"/>
  <c r="F949" i="15"/>
  <c r="F948" i="15"/>
  <c r="F947" i="15"/>
  <c r="F946" i="15"/>
  <c r="F945" i="15"/>
  <c r="F944" i="15"/>
  <c r="F943" i="15"/>
  <c r="F942" i="15"/>
  <c r="F941" i="15"/>
  <c r="F940" i="15"/>
  <c r="F939" i="15"/>
  <c r="F938" i="15"/>
  <c r="F937" i="15"/>
  <c r="F936" i="15"/>
  <c r="F935" i="15"/>
  <c r="F934" i="15"/>
  <c r="F933" i="15"/>
  <c r="F932" i="15"/>
  <c r="F931" i="15"/>
  <c r="F930" i="15"/>
  <c r="F929" i="15"/>
  <c r="F928" i="15"/>
  <c r="F927" i="15"/>
  <c r="F926" i="15"/>
  <c r="F923" i="15"/>
  <c r="F922" i="15"/>
  <c r="F921" i="15"/>
  <c r="F920" i="15"/>
  <c r="F919" i="15"/>
  <c r="F918" i="15"/>
  <c r="F915" i="15"/>
  <c r="F914" i="15"/>
  <c r="F913" i="15"/>
  <c r="F912" i="15"/>
  <c r="F911" i="15"/>
  <c r="F910" i="15"/>
  <c r="F909" i="15"/>
  <c r="F908" i="15"/>
  <c r="F907" i="15"/>
  <c r="F906" i="15"/>
  <c r="F905" i="15"/>
  <c r="F904" i="15"/>
  <c r="F903" i="15"/>
  <c r="F902" i="15"/>
  <c r="F901" i="15"/>
  <c r="F900" i="15"/>
  <c r="F899" i="15"/>
  <c r="F896" i="15"/>
  <c r="F895" i="15"/>
  <c r="F894" i="15"/>
  <c r="F892" i="15"/>
  <c r="F891" i="15"/>
  <c r="F890" i="15"/>
  <c r="F889" i="15"/>
  <c r="F888" i="15"/>
  <c r="F887" i="15"/>
  <c r="F886" i="15"/>
  <c r="F885" i="15"/>
  <c r="F884" i="15"/>
  <c r="F883" i="15"/>
  <c r="F882" i="15"/>
  <c r="F879" i="15"/>
  <c r="F878" i="15"/>
  <c r="F877" i="15"/>
  <c r="F876" i="15"/>
  <c r="F875" i="15"/>
  <c r="F872" i="15"/>
  <c r="F871" i="15"/>
  <c r="F870" i="15"/>
  <c r="F869" i="15"/>
  <c r="F868" i="15"/>
  <c r="F867" i="15"/>
  <c r="F866" i="15"/>
  <c r="F865" i="15"/>
  <c r="F862" i="15"/>
  <c r="F861" i="15"/>
  <c r="F860" i="15"/>
  <c r="F859" i="15"/>
  <c r="F858" i="15"/>
  <c r="F857" i="15"/>
  <c r="F856" i="15"/>
  <c r="F855" i="15"/>
  <c r="F854" i="15"/>
  <c r="F853" i="15"/>
  <c r="F852" i="15"/>
  <c r="F851" i="15"/>
  <c r="F850" i="15"/>
  <c r="F847" i="15"/>
  <c r="F846" i="15"/>
  <c r="F845" i="15"/>
  <c r="F844" i="15"/>
  <c r="F843" i="15"/>
  <c r="F842" i="15"/>
  <c r="F841" i="15"/>
  <c r="F840" i="15"/>
  <c r="F839" i="15"/>
  <c r="F836" i="15"/>
  <c r="F835" i="15"/>
  <c r="F834" i="15"/>
  <c r="F833" i="15"/>
  <c r="F830" i="15"/>
  <c r="F829" i="15"/>
  <c r="F826" i="15"/>
  <c r="F825" i="15"/>
  <c r="F824" i="15"/>
  <c r="F823" i="15"/>
  <c r="F822" i="15"/>
  <c r="F821" i="15"/>
  <c r="F820" i="15"/>
  <c r="F819" i="15"/>
  <c r="F818" i="15"/>
  <c r="F817" i="15"/>
  <c r="F816" i="15"/>
  <c r="F815" i="15"/>
  <c r="F812" i="15"/>
  <c r="F811" i="15"/>
  <c r="F810" i="15"/>
  <c r="F809" i="15"/>
  <c r="F808" i="15"/>
  <c r="F807" i="15"/>
  <c r="F806" i="15"/>
  <c r="F805" i="15"/>
  <c r="F804" i="15"/>
  <c r="F802" i="15"/>
  <c r="F801" i="15"/>
  <c r="F800" i="15"/>
  <c r="F799" i="15"/>
  <c r="F798" i="15"/>
  <c r="F797" i="15"/>
  <c r="F796" i="15"/>
  <c r="F795" i="15"/>
  <c r="F794" i="15"/>
  <c r="F793" i="15"/>
  <c r="F792" i="15"/>
  <c r="F791" i="15"/>
  <c r="F790" i="15"/>
  <c r="F789" i="15"/>
  <c r="F788" i="15"/>
  <c r="F787" i="15"/>
  <c r="F786" i="15"/>
  <c r="F785" i="15"/>
  <c r="F784" i="15"/>
  <c r="F783" i="15"/>
  <c r="F782" i="15"/>
  <c r="F779" i="15"/>
  <c r="F778" i="15"/>
  <c r="F777" i="15"/>
  <c r="F776" i="15"/>
  <c r="F775" i="15"/>
  <c r="F774" i="15"/>
  <c r="F773" i="15"/>
  <c r="F772" i="15"/>
  <c r="F769" i="15"/>
  <c r="F768" i="15"/>
  <c r="F767" i="15"/>
  <c r="F766" i="15"/>
  <c r="F765" i="15"/>
  <c r="F764" i="15"/>
  <c r="F763" i="15"/>
  <c r="F762" i="15"/>
  <c r="F760" i="15"/>
  <c r="F759" i="15"/>
  <c r="F758" i="15"/>
  <c r="F755" i="15"/>
  <c r="F754" i="15"/>
  <c r="F753" i="15"/>
  <c r="F752" i="15"/>
  <c r="F751" i="15"/>
  <c r="F750" i="15"/>
  <c r="F749" i="15"/>
  <c r="F748" i="15"/>
  <c r="F747" i="15"/>
  <c r="F746" i="15"/>
  <c r="F745" i="15"/>
  <c r="F744" i="15"/>
  <c r="F743" i="15"/>
  <c r="F742" i="15"/>
  <c r="F741" i="15"/>
  <c r="F740" i="15"/>
  <c r="F737" i="15"/>
  <c r="F736" i="15"/>
  <c r="F735" i="15"/>
  <c r="F734" i="15"/>
  <c r="F733" i="15"/>
  <c r="D732" i="15"/>
  <c r="F732" i="15" s="1"/>
  <c r="D731" i="15"/>
  <c r="F731" i="15" s="1"/>
  <c r="D730" i="15"/>
  <c r="F730" i="15" s="1"/>
  <c r="D729" i="15"/>
  <c r="F729" i="15" s="1"/>
  <c r="F726" i="15"/>
  <c r="D725" i="15"/>
  <c r="F725" i="15" s="1"/>
  <c r="F724" i="15"/>
  <c r="F723" i="15"/>
  <c r="F722" i="15"/>
  <c r="F721" i="15"/>
  <c r="F720" i="15"/>
  <c r="F719" i="15"/>
  <c r="F718" i="15"/>
  <c r="F717" i="15"/>
  <c r="F716" i="15"/>
  <c r="F713" i="15"/>
  <c r="F712" i="15"/>
  <c r="F711" i="15"/>
  <c r="F710" i="15"/>
  <c r="F707" i="15"/>
  <c r="F706" i="15"/>
  <c r="F705" i="15"/>
  <c r="F704" i="15"/>
  <c r="F703" i="15"/>
  <c r="F702" i="15"/>
  <c r="F699" i="15"/>
  <c r="F698" i="15"/>
  <c r="F697" i="15"/>
  <c r="F696" i="15"/>
  <c r="F695" i="15"/>
  <c r="F694" i="15"/>
  <c r="F693" i="15"/>
  <c r="F692" i="15"/>
  <c r="F691" i="15"/>
  <c r="F690" i="15"/>
  <c r="F689" i="15"/>
  <c r="F688" i="15"/>
  <c r="F687" i="15"/>
  <c r="F686" i="15"/>
  <c r="F683" i="15"/>
  <c r="F684" i="15" s="1"/>
  <c r="F681" i="15"/>
  <c r="F682" i="15" s="1"/>
  <c r="F678" i="15"/>
  <c r="F677" i="15"/>
  <c r="F676" i="15"/>
  <c r="F675" i="15"/>
  <c r="F674" i="15"/>
  <c r="F673" i="15"/>
  <c r="F672" i="15"/>
  <c r="F671" i="15"/>
  <c r="F670" i="15"/>
  <c r="F669" i="15"/>
  <c r="F668" i="15"/>
  <c r="F667" i="15"/>
  <c r="F666" i="15"/>
  <c r="F665" i="15"/>
  <c r="F664" i="15"/>
  <c r="F663" i="15"/>
  <c r="F662" i="15"/>
  <c r="F661" i="15"/>
  <c r="F660" i="15"/>
  <c r="F659" i="15"/>
  <c r="F658" i="15"/>
  <c r="F657" i="15"/>
  <c r="F656" i="15"/>
  <c r="F655" i="15"/>
  <c r="F654" i="15"/>
  <c r="F653" i="15"/>
  <c r="F652" i="15"/>
  <c r="F649" i="15"/>
  <c r="F648" i="15"/>
  <c r="F647" i="15"/>
  <c r="F646" i="15"/>
  <c r="F645" i="15"/>
  <c r="F644" i="15"/>
  <c r="F643" i="15"/>
  <c r="F642" i="15"/>
  <c r="F641" i="15"/>
  <c r="F640" i="15"/>
  <c r="F639" i="15"/>
  <c r="F638" i="15"/>
  <c r="F635" i="15"/>
  <c r="F634" i="15"/>
  <c r="F633" i="15"/>
  <c r="F632" i="15"/>
  <c r="F631" i="15"/>
  <c r="F630" i="15"/>
  <c r="F629" i="15"/>
  <c r="F628" i="15"/>
  <c r="F627" i="15"/>
  <c r="F626" i="15"/>
  <c r="F623" i="15"/>
  <c r="F622" i="15"/>
  <c r="F621" i="15"/>
  <c r="F620" i="15"/>
  <c r="F619" i="15"/>
  <c r="F618" i="15"/>
  <c r="F617" i="15"/>
  <c r="F616" i="15"/>
  <c r="F615" i="15"/>
  <c r="F614" i="15"/>
  <c r="F613" i="15"/>
  <c r="F612" i="15"/>
  <c r="F611" i="15"/>
  <c r="F610" i="15"/>
  <c r="F609" i="15"/>
  <c r="F608" i="15"/>
  <c r="F607" i="15"/>
  <c r="F604" i="15"/>
  <c r="F603" i="15"/>
  <c r="F602" i="15"/>
  <c r="F601" i="15"/>
  <c r="F600" i="15"/>
  <c r="F599" i="15"/>
  <c r="F598" i="15"/>
  <c r="F597" i="15"/>
  <c r="F596" i="15"/>
  <c r="F595" i="15"/>
  <c r="F594" i="15"/>
  <c r="F593" i="15"/>
  <c r="F592" i="15"/>
  <c r="F591" i="15"/>
  <c r="F590" i="15"/>
  <c r="F589" i="15"/>
  <c r="F588" i="15"/>
  <c r="F587" i="15"/>
  <c r="F586" i="15"/>
  <c r="F585" i="15"/>
  <c r="F584" i="15"/>
  <c r="F583" i="15"/>
  <c r="F582" i="15"/>
  <c r="F581" i="15"/>
  <c r="F580" i="15"/>
  <c r="F579" i="15"/>
  <c r="F578" i="15"/>
  <c r="F577" i="15"/>
  <c r="F576" i="15"/>
  <c r="F573" i="15"/>
  <c r="F572" i="15"/>
  <c r="F571" i="15"/>
  <c r="F570" i="15"/>
  <c r="F569" i="15"/>
  <c r="F568" i="15"/>
  <c r="F567" i="15"/>
  <c r="F566" i="15"/>
  <c r="F563" i="15"/>
  <c r="F562" i="15"/>
  <c r="F561" i="15"/>
  <c r="F560" i="15"/>
  <c r="F559" i="15"/>
  <c r="F556" i="15"/>
  <c r="F555" i="15"/>
  <c r="F554" i="15"/>
  <c r="F551" i="15"/>
  <c r="F550" i="15"/>
  <c r="F549" i="15"/>
  <c r="F548" i="15"/>
  <c r="F547" i="15"/>
  <c r="F546" i="15"/>
  <c r="F545" i="15"/>
  <c r="F544" i="15"/>
  <c r="F541" i="15"/>
  <c r="F540" i="15"/>
  <c r="F539" i="15"/>
  <c r="F538" i="15"/>
  <c r="F537" i="15"/>
  <c r="F536" i="15"/>
  <c r="F535" i="15"/>
  <c r="F534" i="15"/>
  <c r="F533" i="15"/>
  <c r="F532" i="15"/>
  <c r="F531" i="15"/>
  <c r="F530" i="15"/>
  <c r="F529" i="15"/>
  <c r="F526" i="15"/>
  <c r="F525" i="15"/>
  <c r="F524" i="15"/>
  <c r="F523" i="15"/>
  <c r="F522" i="15"/>
  <c r="F521" i="15"/>
  <c r="F520" i="15"/>
  <c r="F519" i="15"/>
  <c r="F518" i="15"/>
  <c r="F517" i="15"/>
  <c r="F516" i="15"/>
  <c r="F515" i="15"/>
  <c r="F512" i="15"/>
  <c r="F511" i="15"/>
  <c r="F510" i="15"/>
  <c r="F509" i="15"/>
  <c r="F506" i="15"/>
  <c r="F507" i="15" s="1"/>
  <c r="F503" i="15"/>
  <c r="F504" i="15" s="1"/>
  <c r="F500" i="15"/>
  <c r="F499" i="15"/>
  <c r="F498" i="15"/>
  <c r="F497" i="15"/>
  <c r="F496" i="15"/>
  <c r="F493" i="15"/>
  <c r="F490" i="15"/>
  <c r="F489" i="15"/>
  <c r="F488" i="15"/>
  <c r="F485" i="15"/>
  <c r="F484" i="15"/>
  <c r="F483" i="15"/>
  <c r="F482" i="15"/>
  <c r="F481" i="15"/>
  <c r="F480" i="15"/>
  <c r="F479" i="15"/>
  <c r="F478" i="15"/>
  <c r="F477" i="15"/>
  <c r="F476" i="15"/>
  <c r="F473" i="15"/>
  <c r="F472" i="15"/>
  <c r="F471" i="15"/>
  <c r="F470" i="15"/>
  <c r="F469" i="15"/>
  <c r="F468" i="15"/>
  <c r="F467" i="15"/>
  <c r="F466" i="15"/>
  <c r="F465" i="15"/>
  <c r="F464" i="15"/>
  <c r="F463" i="15"/>
  <c r="F462" i="15"/>
  <c r="F459" i="15"/>
  <c r="F458" i="15"/>
  <c r="F457" i="15"/>
  <c r="F456" i="15"/>
  <c r="F455" i="15"/>
  <c r="F454" i="15"/>
  <c r="F453" i="15"/>
  <c r="F452" i="15"/>
  <c r="F451" i="15"/>
  <c r="F450" i="15"/>
  <c r="F449" i="15"/>
  <c r="F448" i="15"/>
  <c r="F447" i="15"/>
  <c r="F446" i="15"/>
  <c r="F445" i="15"/>
  <c r="F444" i="15"/>
  <c r="F443" i="15"/>
  <c r="F442" i="15"/>
  <c r="F441" i="15"/>
  <c r="F440" i="15"/>
  <c r="F439" i="15"/>
  <c r="F438" i="15"/>
  <c r="F437" i="15"/>
  <c r="F436" i="15"/>
  <c r="F435" i="15"/>
  <c r="F434" i="15"/>
  <c r="F433" i="15"/>
  <c r="F432" i="15"/>
  <c r="F431" i="15"/>
  <c r="F430" i="15"/>
  <c r="F429" i="15"/>
  <c r="F428" i="15"/>
  <c r="F427" i="15"/>
  <c r="F426" i="15"/>
  <c r="F425" i="15"/>
  <c r="F424" i="15"/>
  <c r="F423" i="15"/>
  <c r="F422" i="15"/>
  <c r="F421" i="15"/>
  <c r="F420" i="15"/>
  <c r="F419" i="15"/>
  <c r="F418" i="15"/>
  <c r="F415" i="15"/>
  <c r="F414" i="15"/>
  <c r="F413" i="15"/>
  <c r="F412" i="15"/>
  <c r="F411" i="15"/>
  <c r="F410" i="15"/>
  <c r="F409" i="15"/>
  <c r="F408" i="15"/>
  <c r="F407" i="15"/>
  <c r="F406" i="15"/>
  <c r="F405" i="15"/>
  <c r="F404" i="15"/>
  <c r="F403" i="15"/>
  <c r="F402" i="15"/>
  <c r="F401" i="15"/>
  <c r="F400" i="15"/>
  <c r="F399" i="15"/>
  <c r="F398" i="15"/>
  <c r="F397" i="15"/>
  <c r="F396" i="15"/>
  <c r="F395" i="15"/>
  <c r="F394" i="15"/>
  <c r="F393" i="15"/>
  <c r="F392" i="15"/>
  <c r="F391" i="15"/>
  <c r="F390" i="15"/>
  <c r="F389" i="15"/>
  <c r="F388" i="15"/>
  <c r="F387" i="15"/>
  <c r="F384" i="15"/>
  <c r="F383" i="15"/>
  <c r="F382" i="15"/>
  <c r="F378" i="15"/>
  <c r="F377" i="15"/>
  <c r="F376" i="15"/>
  <c r="F375" i="15"/>
  <c r="F374" i="15"/>
  <c r="F373" i="15"/>
  <c r="F372" i="15"/>
  <c r="F371" i="15"/>
  <c r="F370" i="15"/>
  <c r="F369" i="15"/>
  <c r="K1233" i="15" l="1"/>
  <c r="K1527" i="15"/>
  <c r="K721" i="15"/>
  <c r="K717" i="15"/>
  <c r="K707" i="15"/>
  <c r="K703" i="15"/>
  <c r="K698" i="15"/>
  <c r="K694" i="15"/>
  <c r="K616" i="15"/>
  <c r="K561" i="15"/>
  <c r="K556" i="15"/>
  <c r="K551" i="15"/>
  <c r="K547" i="15"/>
  <c r="K543" i="15"/>
  <c r="K538" i="15"/>
  <c r="K534" i="15"/>
  <c r="K530" i="15"/>
  <c r="K525" i="15"/>
  <c r="K521" i="15"/>
  <c r="K517" i="15"/>
  <c r="K512" i="15"/>
  <c r="K508" i="15"/>
  <c r="K502" i="15"/>
  <c r="K497" i="15"/>
  <c r="K492" i="15"/>
  <c r="K487" i="15"/>
  <c r="K482" i="15"/>
  <c r="K478" i="15"/>
  <c r="K473" i="15"/>
  <c r="K469" i="15"/>
  <c r="K465" i="15"/>
  <c r="K461" i="15"/>
  <c r="K456" i="15"/>
  <c r="K452" i="15"/>
  <c r="K448" i="15"/>
  <c r="K444" i="15"/>
  <c r="K440" i="15"/>
  <c r="K436" i="15"/>
  <c r="K432" i="15"/>
  <c r="K428" i="15"/>
  <c r="K424" i="15"/>
  <c r="K420" i="15"/>
  <c r="K415" i="15"/>
  <c r="K411" i="15"/>
  <c r="K391" i="15"/>
  <c r="K382" i="15"/>
  <c r="K377" i="15"/>
  <c r="K1645" i="15"/>
  <c r="K1640" i="15"/>
  <c r="K1636" i="15"/>
  <c r="K1553" i="15"/>
  <c r="K1531" i="15"/>
  <c r="K1521" i="15"/>
  <c r="K1517" i="15"/>
  <c r="K1513" i="15"/>
  <c r="K1509" i="15"/>
  <c r="K1505" i="15"/>
  <c r="K1501" i="15"/>
  <c r="K1497" i="15"/>
  <c r="K1493" i="15"/>
  <c r="K1489" i="15"/>
  <c r="K1485" i="15"/>
  <c r="K1481" i="15"/>
  <c r="K1477" i="15"/>
  <c r="K1473" i="15"/>
  <c r="K1465" i="15"/>
  <c r="K1461" i="15"/>
  <c r="K1455" i="15"/>
  <c r="K1451" i="15"/>
  <c r="K1416" i="15"/>
  <c r="K1412" i="15"/>
  <c r="K1397" i="15"/>
  <c r="K1381" i="15"/>
  <c r="K1377" i="15"/>
  <c r="K1348" i="15"/>
  <c r="K1317" i="15"/>
  <c r="K1308" i="15"/>
  <c r="K1304" i="15"/>
  <c r="K1299" i="15"/>
  <c r="K1295" i="15"/>
  <c r="K1291" i="15"/>
  <c r="K1287" i="15"/>
  <c r="K1189" i="15"/>
  <c r="K1185" i="15"/>
  <c r="K1180" i="15"/>
  <c r="K1176" i="15"/>
  <c r="K1157" i="15"/>
  <c r="K1153" i="15"/>
  <c r="K1149" i="15"/>
  <c r="K1144" i="15"/>
  <c r="K1140" i="15"/>
  <c r="K1136" i="15"/>
  <c r="K1131" i="15"/>
  <c r="K1127" i="15"/>
  <c r="K1109" i="15"/>
  <c r="K1104" i="15"/>
  <c r="K1095" i="15"/>
  <c r="K1091" i="15"/>
  <c r="K1086" i="15"/>
  <c r="K1082" i="15"/>
  <c r="K1078" i="15"/>
  <c r="K1037" i="15"/>
  <c r="K1033" i="15"/>
  <c r="K1028" i="15"/>
  <c r="K1032" i="15" s="1"/>
  <c r="K1023" i="15"/>
  <c r="K1019" i="15"/>
  <c r="K1015" i="15"/>
  <c r="K1009" i="15"/>
  <c r="K836" i="15"/>
  <c r="K832" i="15"/>
  <c r="K826" i="15"/>
  <c r="K822" i="15"/>
  <c r="K818" i="15"/>
  <c r="K814" i="15"/>
  <c r="K779" i="15"/>
  <c r="K775" i="15"/>
  <c r="K771" i="15"/>
  <c r="K689" i="15"/>
  <c r="K687" i="15"/>
  <c r="K685" i="15"/>
  <c r="K681" i="15"/>
  <c r="K682" i="15" s="1"/>
  <c r="K678" i="15"/>
  <c r="K676" i="15"/>
  <c r="K674" i="15"/>
  <c r="K672" i="15"/>
  <c r="K670" i="15"/>
  <c r="K668" i="15"/>
  <c r="K666" i="15"/>
  <c r="K664" i="15"/>
  <c r="K662" i="15"/>
  <c r="K660" i="15"/>
  <c r="K658" i="15"/>
  <c r="K656" i="15"/>
  <c r="K654" i="15"/>
  <c r="K652" i="15"/>
  <c r="K649" i="15"/>
  <c r="K647" i="15"/>
  <c r="K645" i="15"/>
  <c r="K643" i="15"/>
  <c r="K641" i="15"/>
  <c r="K639" i="15"/>
  <c r="K637" i="15"/>
  <c r="K634" i="15"/>
  <c r="K632" i="15"/>
  <c r="K630" i="15"/>
  <c r="K628" i="15"/>
  <c r="K626" i="15"/>
  <c r="K621" i="15"/>
  <c r="K619" i="15"/>
  <c r="K615" i="15"/>
  <c r="K613" i="15"/>
  <c r="K611" i="15"/>
  <c r="K609" i="15"/>
  <c r="K607" i="15"/>
  <c r="K604" i="15"/>
  <c r="K602" i="15"/>
  <c r="K600" i="15"/>
  <c r="K598" i="15"/>
  <c r="K596" i="15"/>
  <c r="K594" i="15"/>
  <c r="K592" i="15"/>
  <c r="K590" i="15"/>
  <c r="K588" i="15"/>
  <c r="K586" i="15"/>
  <c r="K584" i="15"/>
  <c r="K582" i="15"/>
  <c r="K580" i="15"/>
  <c r="K578" i="15"/>
  <c r="K576" i="15"/>
  <c r="K410" i="15"/>
  <c r="K408" i="15"/>
  <c r="K406" i="15"/>
  <c r="K404" i="15"/>
  <c r="K402" i="15"/>
  <c r="K400" i="15"/>
  <c r="K398" i="15"/>
  <c r="K396" i="15"/>
  <c r="K394" i="15"/>
  <c r="K392" i="15"/>
  <c r="K390" i="15"/>
  <c r="K388" i="15"/>
  <c r="K386" i="15"/>
  <c r="K383" i="15"/>
  <c r="K374" i="15"/>
  <c r="K372" i="15"/>
  <c r="K370" i="15"/>
  <c r="K1646" i="15"/>
  <c r="K1644" i="15"/>
  <c r="K1358" i="15"/>
  <c r="K1360" i="15" s="1"/>
  <c r="K1272" i="15"/>
  <c r="K1270" i="15"/>
  <c r="K1108" i="15"/>
  <c r="K1075" i="15"/>
  <c r="K1073" i="15"/>
  <c r="K1031" i="15"/>
  <c r="K1029" i="15"/>
  <c r="K1027" i="15"/>
  <c r="K957" i="15"/>
  <c r="K955" i="15"/>
  <c r="K877" i="15"/>
  <c r="K875" i="15"/>
  <c r="K872" i="15"/>
  <c r="K870" i="15"/>
  <c r="K868" i="15"/>
  <c r="K866" i="15"/>
  <c r="K864" i="15"/>
  <c r="K861" i="15"/>
  <c r="K859" i="15"/>
  <c r="K857" i="15"/>
  <c r="K855" i="15"/>
  <c r="K853" i="15"/>
  <c r="K851" i="15"/>
  <c r="K849" i="15"/>
  <c r="K846" i="15"/>
  <c r="K844" i="15"/>
  <c r="K842" i="15"/>
  <c r="K840" i="15"/>
  <c r="K838" i="15"/>
  <c r="K769" i="15"/>
  <c r="K767" i="15"/>
  <c r="K765" i="15"/>
  <c r="K763" i="15"/>
  <c r="K760" i="15"/>
  <c r="K758" i="15"/>
  <c r="K755" i="15"/>
  <c r="K753" i="15"/>
  <c r="K751" i="15"/>
  <c r="K749" i="15"/>
  <c r="K747" i="15"/>
  <c r="K745" i="15"/>
  <c r="K743" i="15"/>
  <c r="K741" i="15"/>
  <c r="K737" i="15"/>
  <c r="K735" i="15"/>
  <c r="K733" i="15"/>
  <c r="K726" i="15"/>
  <c r="K1641" i="15"/>
  <c r="K1639" i="15"/>
  <c r="K1637" i="15"/>
  <c r="K1635" i="15"/>
  <c r="K1632" i="15"/>
  <c r="K1630" i="15"/>
  <c r="K1628" i="15"/>
  <c r="K1626" i="15"/>
  <c r="K1624" i="15"/>
  <c r="K1622" i="15"/>
  <c r="K1620" i="15"/>
  <c r="K1618" i="15"/>
  <c r="K1616" i="15"/>
  <c r="K1614" i="15"/>
  <c r="K1612" i="15"/>
  <c r="K1610" i="15"/>
  <c r="K1608" i="15"/>
  <c r="K1606" i="15"/>
  <c r="K1604" i="15"/>
  <c r="K1602" i="15"/>
  <c r="K1600" i="15"/>
  <c r="K1598" i="15"/>
  <c r="K1596" i="15"/>
  <c r="K1594" i="15"/>
  <c r="K1592" i="15"/>
  <c r="K1590" i="15"/>
  <c r="K1588" i="15"/>
  <c r="K1586" i="15"/>
  <c r="K1584" i="15"/>
  <c r="K1582" i="15"/>
  <c r="K1580" i="15"/>
  <c r="K1578" i="15"/>
  <c r="K1576" i="15"/>
  <c r="K1574" i="15"/>
  <c r="K1572" i="15"/>
  <c r="K1570" i="15"/>
  <c r="K1568" i="15"/>
  <c r="K1566" i="15"/>
  <c r="K1564" i="15"/>
  <c r="K1562" i="15"/>
  <c r="K1560" i="15"/>
  <c r="K1558" i="15"/>
  <c r="K1556" i="15"/>
  <c r="K1554" i="15"/>
  <c r="K1551" i="15"/>
  <c r="K1549" i="15"/>
  <c r="K1547" i="15"/>
  <c r="K1545" i="15"/>
  <c r="K1542" i="15"/>
  <c r="K1540" i="15"/>
  <c r="K1538" i="15"/>
  <c r="K1536" i="15"/>
  <c r="K1534" i="15"/>
  <c r="K1532" i="15"/>
  <c r="K1528" i="15"/>
  <c r="K1522" i="15"/>
  <c r="K1520" i="15"/>
  <c r="K1518" i="15"/>
  <c r="K1515" i="15"/>
  <c r="K1512" i="15"/>
  <c r="K1510" i="15"/>
  <c r="K1508" i="15"/>
  <c r="K1506" i="15"/>
  <c r="K1504" i="15"/>
  <c r="K1502" i="15"/>
  <c r="K1500" i="15"/>
  <c r="K1498" i="15"/>
  <c r="K1496" i="15"/>
  <c r="K1494" i="15"/>
  <c r="K1492" i="15"/>
  <c r="K1490" i="15"/>
  <c r="K1488" i="15"/>
  <c r="K1486" i="15"/>
  <c r="K1484" i="15"/>
  <c r="K1482" i="15"/>
  <c r="K1480" i="15"/>
  <c r="K1478" i="15"/>
  <c r="K1476" i="15"/>
  <c r="K1474" i="15"/>
  <c r="K1472" i="15"/>
  <c r="K1471" i="15"/>
  <c r="K1469" i="15"/>
  <c r="K1466" i="15"/>
  <c r="K1464" i="15"/>
  <c r="K1462" i="15"/>
  <c r="K1460" i="15"/>
  <c r="K1458" i="15"/>
  <c r="K1454" i="15"/>
  <c r="K1452" i="15"/>
  <c r="K1449" i="15"/>
  <c r="K1447" i="15"/>
  <c r="K1443" i="15"/>
  <c r="K1441" i="15"/>
  <c r="K1440" i="15"/>
  <c r="K1439" i="15"/>
  <c r="K1437" i="15"/>
  <c r="K1434" i="15"/>
  <c r="K1432" i="15"/>
  <c r="K1430" i="15"/>
  <c r="K1428" i="15"/>
  <c r="K1426" i="15"/>
  <c r="K1424" i="15"/>
  <c r="K1422" i="15"/>
  <c r="K1420" i="15"/>
  <c r="K1418" i="15"/>
  <c r="K1417" i="15"/>
  <c r="K1415" i="15"/>
  <c r="K1414" i="15"/>
  <c r="K1413" i="15"/>
  <c r="K1411" i="15"/>
  <c r="K1398" i="15"/>
  <c r="K1396" i="15"/>
  <c r="K1395" i="15"/>
  <c r="K1393" i="15"/>
  <c r="K1391" i="15"/>
  <c r="K1389" i="15"/>
  <c r="K1387" i="15"/>
  <c r="K1385" i="15"/>
  <c r="K1384" i="15"/>
  <c r="K1382" i="15"/>
  <c r="K1380" i="15"/>
  <c r="K1378" i="15"/>
  <c r="K1376" i="15"/>
  <c r="K1375" i="15"/>
  <c r="K1373" i="15"/>
  <c r="K1371" i="15"/>
  <c r="K1368" i="15"/>
  <c r="K1366" i="15"/>
  <c r="K1364" i="15"/>
  <c r="K1362" i="15"/>
  <c r="K1355" i="15"/>
  <c r="K1353" i="15"/>
  <c r="K1351" i="15"/>
  <c r="K1345" i="15"/>
  <c r="K1343" i="15"/>
  <c r="K1341" i="15"/>
  <c r="K1338" i="15"/>
  <c r="K1336" i="15"/>
  <c r="K1334" i="15"/>
  <c r="K1331" i="15"/>
  <c r="K1329" i="15"/>
  <c r="K1327" i="15"/>
  <c r="K1325" i="15"/>
  <c r="K1323" i="15"/>
  <c r="K1321" i="15"/>
  <c r="K1318" i="15"/>
  <c r="K1316" i="15"/>
  <c r="K1315" i="15"/>
  <c r="K1313" i="15"/>
  <c r="K1312" i="15"/>
  <c r="K1309" i="15"/>
  <c r="K1307" i="15"/>
  <c r="K1305" i="15"/>
  <c r="K1303" i="15"/>
  <c r="K1300" i="15"/>
  <c r="K1298" i="15"/>
  <c r="K1296" i="15"/>
  <c r="K1294" i="15"/>
  <c r="K1292" i="15"/>
  <c r="K1290" i="15"/>
  <c r="K1288" i="15"/>
  <c r="K1286" i="15"/>
  <c r="K1282" i="15"/>
  <c r="K1284" i="15" s="1"/>
  <c r="K1279" i="15"/>
  <c r="K1277" i="15"/>
  <c r="K1275" i="15"/>
  <c r="K1267" i="15"/>
  <c r="K1264" i="15"/>
  <c r="K1263" i="15"/>
  <c r="K1261" i="15"/>
  <c r="K1259" i="15"/>
  <c r="K1257" i="15"/>
  <c r="K1255" i="15"/>
  <c r="K1252" i="15"/>
  <c r="K1250" i="15"/>
  <c r="K1248" i="15"/>
  <c r="K1246" i="15"/>
  <c r="K1244" i="15"/>
  <c r="K1242" i="15"/>
  <c r="K1240" i="15"/>
  <c r="K1238" i="15"/>
  <c r="K1236" i="15"/>
  <c r="K1234" i="15"/>
  <c r="K1232" i="15"/>
  <c r="K1230" i="15"/>
  <c r="K1228" i="15"/>
  <c r="K1226" i="15"/>
  <c r="K1224" i="15"/>
  <c r="K1222" i="15"/>
  <c r="K1220" i="15"/>
  <c r="K1218" i="15"/>
  <c r="K1216" i="15"/>
  <c r="K1214" i="15"/>
  <c r="K1212" i="15"/>
  <c r="K1210" i="15"/>
  <c r="K1208" i="15"/>
  <c r="K1206" i="15"/>
  <c r="K1204" i="15"/>
  <c r="K1202" i="15"/>
  <c r="K1200" i="15"/>
  <c r="K1197" i="15"/>
  <c r="K1195" i="15"/>
  <c r="K1193" i="15"/>
  <c r="K1190" i="15"/>
  <c r="K1188" i="15"/>
  <c r="K1186" i="15"/>
  <c r="K1184" i="15"/>
  <c r="K1181" i="15"/>
  <c r="K1179" i="15"/>
  <c r="K1177" i="15"/>
  <c r="K1175" i="15"/>
  <c r="K1173" i="15"/>
  <c r="K1170" i="15"/>
  <c r="K1168" i="15"/>
  <c r="K1166" i="15"/>
  <c r="K1164" i="15"/>
  <c r="K1162" i="15"/>
  <c r="K1161" i="15"/>
  <c r="K1158" i="15"/>
  <c r="K1156" i="15"/>
  <c r="K1154" i="15"/>
  <c r="K1152" i="15"/>
  <c r="K1150" i="15"/>
  <c r="K1147" i="15"/>
  <c r="K1145" i="15"/>
  <c r="K1143" i="15"/>
  <c r="K1141" i="15"/>
  <c r="K1139" i="15"/>
  <c r="K1137" i="15"/>
  <c r="K1134" i="15"/>
  <c r="K1132" i="15"/>
  <c r="K1130" i="15"/>
  <c r="K1128" i="15"/>
  <c r="K1126" i="15"/>
  <c r="K1124" i="15"/>
  <c r="K1123" i="15"/>
  <c r="K1121" i="15"/>
  <c r="K1118" i="15"/>
  <c r="K1116" i="15"/>
  <c r="K1114" i="15"/>
  <c r="K1112" i="15"/>
  <c r="K1105" i="15"/>
  <c r="K1103" i="15"/>
  <c r="K1100" i="15"/>
  <c r="K1099" i="15"/>
  <c r="K1096" i="15"/>
  <c r="K1094" i="15"/>
  <c r="K1092" i="15"/>
  <c r="K1090" i="15"/>
  <c r="K1088" i="15"/>
  <c r="K1085" i="15"/>
  <c r="K1083" i="15"/>
  <c r="K1081" i="15"/>
  <c r="K1079" i="15"/>
  <c r="K1070" i="15"/>
  <c r="K1068" i="15"/>
  <c r="K1066" i="15"/>
  <c r="K1064" i="15"/>
  <c r="K1062" i="15"/>
  <c r="K1059" i="15"/>
  <c r="K1057" i="15"/>
  <c r="K1055" i="15"/>
  <c r="K1053" i="15"/>
  <c r="K1051" i="15"/>
  <c r="K1048" i="15"/>
  <c r="K1046" i="15"/>
  <c r="K1044" i="15"/>
  <c r="K1042" i="15"/>
  <c r="K1040" i="15"/>
  <c r="K1036" i="15"/>
  <c r="K1034" i="15"/>
  <c r="K1024" i="15"/>
  <c r="K1022" i="15"/>
  <c r="K1020" i="15"/>
  <c r="K1018" i="15"/>
  <c r="K1016" i="15"/>
  <c r="K1014" i="15"/>
  <c r="K1010" i="15"/>
  <c r="K1007" i="15"/>
  <c r="K1005" i="15"/>
  <c r="K1003" i="15"/>
  <c r="K1001" i="15"/>
  <c r="K998" i="15"/>
  <c r="K996" i="15"/>
  <c r="K994" i="15"/>
  <c r="K992" i="15"/>
  <c r="K990" i="15"/>
  <c r="K988" i="15"/>
  <c r="K986" i="15"/>
  <c r="K984" i="15"/>
  <c r="K982" i="15"/>
  <c r="K980" i="15"/>
  <c r="K977" i="15"/>
  <c r="K975" i="15"/>
  <c r="K973" i="15"/>
  <c r="K971" i="15"/>
  <c r="K969" i="15"/>
  <c r="K967" i="15"/>
  <c r="K965" i="15"/>
  <c r="K963" i="15"/>
  <c r="K961" i="15"/>
  <c r="K959" i="15"/>
  <c r="K952" i="15"/>
  <c r="K950" i="15"/>
  <c r="K948" i="15"/>
  <c r="K946" i="15"/>
  <c r="K944" i="15"/>
  <c r="K943" i="15"/>
  <c r="K941" i="15"/>
  <c r="K939" i="15"/>
  <c r="K937" i="15"/>
  <c r="K935" i="15"/>
  <c r="K933" i="15"/>
  <c r="K931" i="15"/>
  <c r="K929" i="15"/>
  <c r="K927" i="15"/>
  <c r="K925" i="15"/>
  <c r="K922" i="15"/>
  <c r="K920" i="15"/>
  <c r="K918" i="15"/>
  <c r="K915" i="15"/>
  <c r="K913" i="15"/>
  <c r="K911" i="15"/>
  <c r="K909" i="15"/>
  <c r="K907" i="15"/>
  <c r="K905" i="15"/>
  <c r="K903" i="15"/>
  <c r="K901" i="15"/>
  <c r="K899" i="15"/>
  <c r="K896" i="15"/>
  <c r="K894" i="15"/>
  <c r="K892" i="15"/>
  <c r="K890" i="15"/>
  <c r="K888" i="15"/>
  <c r="K886" i="15"/>
  <c r="K884" i="15"/>
  <c r="K882" i="15"/>
  <c r="K879" i="15"/>
  <c r="K724" i="15"/>
  <c r="K722" i="15"/>
  <c r="K720" i="15"/>
  <c r="K718" i="15"/>
  <c r="K716" i="15"/>
  <c r="K713" i="15"/>
  <c r="K712" i="15"/>
  <c r="K711" i="15"/>
  <c r="K709" i="15"/>
  <c r="K706" i="15"/>
  <c r="K704" i="15"/>
  <c r="K702" i="15"/>
  <c r="K699" i="15"/>
  <c r="K697" i="15"/>
  <c r="K695" i="15"/>
  <c r="K693" i="15"/>
  <c r="K691" i="15"/>
  <c r="K690" i="15"/>
  <c r="K688" i="15"/>
  <c r="K686" i="15"/>
  <c r="K683" i="15"/>
  <c r="K684" i="15" s="1"/>
  <c r="K680" i="15"/>
  <c r="K677" i="15"/>
  <c r="K675" i="15"/>
  <c r="K673" i="15"/>
  <c r="K671" i="15"/>
  <c r="K669" i="15"/>
  <c r="K667" i="15"/>
  <c r="K665" i="15"/>
  <c r="K663" i="15"/>
  <c r="K661" i="15"/>
  <c r="K659" i="15"/>
  <c r="K657" i="15"/>
  <c r="K655" i="15"/>
  <c r="K653" i="15"/>
  <c r="K651" i="15"/>
  <c r="K648" i="15"/>
  <c r="K646" i="15"/>
  <c r="K644" i="15"/>
  <c r="K642" i="15"/>
  <c r="K640" i="15"/>
  <c r="K638" i="15"/>
  <c r="K635" i="15"/>
  <c r="K633" i="15"/>
  <c r="K631" i="15"/>
  <c r="K629" i="15"/>
  <c r="K627" i="15"/>
  <c r="K625" i="15"/>
  <c r="K623" i="15"/>
  <c r="K622" i="15"/>
  <c r="K620" i="15"/>
  <c r="K617" i="15"/>
  <c r="K614" i="15"/>
  <c r="K612" i="15"/>
  <c r="K610" i="15"/>
  <c r="K608" i="15"/>
  <c r="K606" i="15"/>
  <c r="K603" i="15"/>
  <c r="K601" i="15"/>
  <c r="K599" i="15"/>
  <c r="K597" i="15"/>
  <c r="K595" i="15"/>
  <c r="K593" i="15"/>
  <c r="K591" i="15"/>
  <c r="K589" i="15"/>
  <c r="K587" i="15"/>
  <c r="K585" i="15"/>
  <c r="K583" i="15"/>
  <c r="K581" i="15"/>
  <c r="K579" i="15"/>
  <c r="K577" i="15"/>
  <c r="K575" i="15"/>
  <c r="K573" i="15"/>
  <c r="K571" i="15"/>
  <c r="K569" i="15"/>
  <c r="K567" i="15"/>
  <c r="K565" i="15"/>
  <c r="K562" i="15"/>
  <c r="K560" i="15"/>
  <c r="K558" i="15"/>
  <c r="K555" i="15"/>
  <c r="K557" i="15" s="1"/>
  <c r="K553" i="15"/>
  <c r="K550" i="15"/>
  <c r="K548" i="15"/>
  <c r="K546" i="15"/>
  <c r="K544" i="15"/>
  <c r="K541" i="15"/>
  <c r="K539" i="15"/>
  <c r="K537" i="15"/>
  <c r="K535" i="15"/>
  <c r="K533" i="15"/>
  <c r="K531" i="15"/>
  <c r="K529" i="15"/>
  <c r="K526" i="15"/>
  <c r="K524" i="15"/>
  <c r="K522" i="15"/>
  <c r="K520" i="15"/>
  <c r="K518" i="15"/>
  <c r="K516" i="15"/>
  <c r="K514" i="15"/>
  <c r="K511" i="15"/>
  <c r="K509" i="15"/>
  <c r="K506" i="15"/>
  <c r="K507" i="15" s="1"/>
  <c r="K503" i="15"/>
  <c r="K504" i="15" s="1"/>
  <c r="K500" i="15"/>
  <c r="K498" i="15"/>
  <c r="K496" i="15"/>
  <c r="K493" i="15"/>
  <c r="K490" i="15"/>
  <c r="K488" i="15"/>
  <c r="K485" i="15"/>
  <c r="K483" i="15"/>
  <c r="K481" i="15"/>
  <c r="K479" i="15"/>
  <c r="K477" i="15"/>
  <c r="K475" i="15"/>
  <c r="K472" i="15"/>
  <c r="K470" i="15"/>
  <c r="K468" i="15"/>
  <c r="K466" i="15"/>
  <c r="K464" i="15"/>
  <c r="K462" i="15"/>
  <c r="K459" i="15"/>
  <c r="K457" i="15"/>
  <c r="K455" i="15"/>
  <c r="K453" i="15"/>
  <c r="K451" i="15"/>
  <c r="K449" i="15"/>
  <c r="K447" i="15"/>
  <c r="K445" i="15"/>
  <c r="K443" i="15"/>
  <c r="K441" i="15"/>
  <c r="K439" i="15"/>
  <c r="K437" i="15"/>
  <c r="K435" i="15"/>
  <c r="K433" i="15"/>
  <c r="K431" i="15"/>
  <c r="K429" i="15"/>
  <c r="K427" i="15"/>
  <c r="K425" i="15"/>
  <c r="K423" i="15"/>
  <c r="K421" i="15"/>
  <c r="K419" i="15"/>
  <c r="K417" i="15"/>
  <c r="K414" i="15"/>
  <c r="K412" i="15"/>
  <c r="K409" i="15"/>
  <c r="K407" i="15"/>
  <c r="K405" i="15"/>
  <c r="K403" i="15"/>
  <c r="K401" i="15"/>
  <c r="K399" i="15"/>
  <c r="K397" i="15"/>
  <c r="K395" i="15"/>
  <c r="K393" i="15"/>
  <c r="K389" i="15"/>
  <c r="K387" i="15"/>
  <c r="K384" i="15"/>
  <c r="K381" i="15"/>
  <c r="K378" i="15"/>
  <c r="K376" i="15"/>
  <c r="K373" i="15"/>
  <c r="K371" i="15"/>
  <c r="K956" i="15"/>
  <c r="K958" i="15" s="1"/>
  <c r="K953" i="15"/>
  <c r="K951" i="15"/>
  <c r="K949" i="15"/>
  <c r="K947" i="15"/>
  <c r="K945" i="15"/>
  <c r="K942" i="15"/>
  <c r="K940" i="15"/>
  <c r="K938" i="15"/>
  <c r="K936" i="15"/>
  <c r="K934" i="15"/>
  <c r="K932" i="15"/>
  <c r="K930" i="15"/>
  <c r="K928" i="15"/>
  <c r="K926" i="15"/>
  <c r="K923" i="15"/>
  <c r="K921" i="15"/>
  <c r="K919" i="15"/>
  <c r="K917" i="15"/>
  <c r="K914" i="15"/>
  <c r="K912" i="15"/>
  <c r="K910" i="15"/>
  <c r="K908" i="15"/>
  <c r="K906" i="15"/>
  <c r="K904" i="15"/>
  <c r="K902" i="15"/>
  <c r="K900" i="15"/>
  <c r="K898" i="15"/>
  <c r="K895" i="15"/>
  <c r="K891" i="15"/>
  <c r="K889" i="15"/>
  <c r="K887" i="15"/>
  <c r="K885" i="15"/>
  <c r="K883" i="15"/>
  <c r="K881" i="15"/>
  <c r="K878" i="15"/>
  <c r="K876" i="15"/>
  <c r="K874" i="15"/>
  <c r="K871" i="15"/>
  <c r="K869" i="15"/>
  <c r="K867" i="15"/>
  <c r="K865" i="15"/>
  <c r="K862" i="15"/>
  <c r="K860" i="15"/>
  <c r="K858" i="15"/>
  <c r="K856" i="15"/>
  <c r="K854" i="15"/>
  <c r="K852" i="15"/>
  <c r="K850" i="15"/>
  <c r="K847" i="15"/>
  <c r="K845" i="15"/>
  <c r="K843" i="15"/>
  <c r="K841" i="15"/>
  <c r="K839" i="15"/>
  <c r="K835" i="15"/>
  <c r="K833" i="15"/>
  <c r="K830" i="15"/>
  <c r="K831" i="15" s="1"/>
  <c r="K828" i="15"/>
  <c r="K825" i="15"/>
  <c r="K823" i="15"/>
  <c r="K821" i="15"/>
  <c r="K819" i="15"/>
  <c r="K817" i="15"/>
  <c r="K815" i="15"/>
  <c r="K811" i="15"/>
  <c r="K809" i="15"/>
  <c r="K807" i="15"/>
  <c r="K805" i="15"/>
  <c r="K802" i="15"/>
  <c r="K800" i="15"/>
  <c r="K798" i="15"/>
  <c r="K796" i="15"/>
  <c r="K794" i="15"/>
  <c r="K792" i="15"/>
  <c r="K790" i="15"/>
  <c r="K788" i="15"/>
  <c r="K786" i="15"/>
  <c r="K784" i="15"/>
  <c r="K782" i="15"/>
  <c r="K778" i="15"/>
  <c r="K776" i="15"/>
  <c r="K774" i="15"/>
  <c r="K772" i="15"/>
  <c r="K768" i="15"/>
  <c r="K766" i="15"/>
  <c r="K764" i="15"/>
  <c r="K762" i="15"/>
  <c r="K759" i="15"/>
  <c r="K757" i="15"/>
  <c r="K754" i="15"/>
  <c r="K752" i="15"/>
  <c r="K750" i="15"/>
  <c r="K748" i="15"/>
  <c r="K746" i="15"/>
  <c r="K744" i="15"/>
  <c r="K742" i="15"/>
  <c r="K740" i="15"/>
  <c r="K736" i="15"/>
  <c r="K734" i="15"/>
  <c r="K728" i="15"/>
  <c r="K572" i="15"/>
  <c r="K570" i="15"/>
  <c r="K568" i="15"/>
  <c r="K566" i="15"/>
  <c r="F379" i="15"/>
  <c r="F460" i="15"/>
  <c r="F474" i="15"/>
  <c r="F486" i="15"/>
  <c r="F491" i="15"/>
  <c r="F513" i="15"/>
  <c r="F527" i="15"/>
  <c r="F542" i="15"/>
  <c r="F557" i="15"/>
  <c r="F1544" i="15"/>
  <c r="F1633" i="15"/>
  <c r="F1647" i="15"/>
  <c r="I1529" i="15"/>
  <c r="K1529" i="15" s="1"/>
  <c r="I732" i="15"/>
  <c r="K732" i="15" s="1"/>
  <c r="I730" i="15"/>
  <c r="K730" i="15" s="1"/>
  <c r="I725" i="15"/>
  <c r="K725" i="15" s="1"/>
  <c r="I1530" i="15"/>
  <c r="K1530" i="15" s="1"/>
  <c r="I1526" i="15"/>
  <c r="K1526" i="15" s="1"/>
  <c r="I1525" i="15"/>
  <c r="K1525" i="15" s="1"/>
  <c r="I731" i="15"/>
  <c r="K731" i="15" s="1"/>
  <c r="I729" i="15"/>
  <c r="K729" i="15" s="1"/>
  <c r="F813" i="15"/>
  <c r="F827" i="15"/>
  <c r="F831" i="15"/>
  <c r="F837" i="15"/>
  <c r="F916" i="15"/>
  <c r="F1026" i="15"/>
  <c r="F1032" i="15"/>
  <c r="F1110" i="15"/>
  <c r="F1370" i="15"/>
  <c r="F1456" i="15"/>
  <c r="F1523" i="15"/>
  <c r="F501" i="15"/>
  <c r="F552" i="15"/>
  <c r="F605" i="15"/>
  <c r="F636" i="15"/>
  <c r="F650" i="15"/>
  <c r="F679" i="15"/>
  <c r="F708" i="15"/>
  <c r="F714" i="15"/>
  <c r="F727" i="15"/>
  <c r="F738" i="15"/>
  <c r="F770" i="15"/>
  <c r="F780" i="15"/>
  <c r="F803" i="15"/>
  <c r="F848" i="15"/>
  <c r="F893" i="15"/>
  <c r="F924" i="15"/>
  <c r="F978" i="15"/>
  <c r="F1049" i="15"/>
  <c r="F1072" i="15"/>
  <c r="F1077" i="15"/>
  <c r="F1087" i="15"/>
  <c r="F1097" i="15"/>
  <c r="F1119" i="15"/>
  <c r="F1148" i="15"/>
  <c r="F1171" i="15"/>
  <c r="F1198" i="15"/>
  <c r="F1254" i="15"/>
  <c r="F1268" i="15"/>
  <c r="F1280" i="15"/>
  <c r="F1301" i="15"/>
  <c r="F1356" i="15"/>
  <c r="F1360" i="15"/>
  <c r="F416" i="15"/>
  <c r="F564" i="15"/>
  <c r="F574" i="15"/>
  <c r="F624" i="15"/>
  <c r="F700" i="15"/>
  <c r="F756" i="15"/>
  <c r="F761" i="15"/>
  <c r="F863" i="15"/>
  <c r="F873" i="15"/>
  <c r="F880" i="15"/>
  <c r="F954" i="15"/>
  <c r="F958" i="15"/>
  <c r="F1038" i="15"/>
  <c r="F1060" i="15"/>
  <c r="F1135" i="15"/>
  <c r="F1159" i="15"/>
  <c r="F1183" i="15"/>
  <c r="F1273" i="15"/>
  <c r="F1284" i="15"/>
  <c r="F1310" i="15"/>
  <c r="F1339" i="15"/>
  <c r="F1349" i="15"/>
  <c r="F1535" i="15"/>
  <c r="F897" i="15"/>
  <c r="F1000" i="15"/>
  <c r="F1011" i="15"/>
  <c r="F1106" i="15"/>
  <c r="F1332" i="15"/>
  <c r="F1346" i="15"/>
  <c r="F1399" i="15"/>
  <c r="F1436" i="15"/>
  <c r="F1444" i="15"/>
  <c r="F1555" i="15"/>
  <c r="F1642" i="15"/>
  <c r="F385" i="15"/>
  <c r="K1119" i="15" l="1"/>
  <c r="K700" i="15"/>
  <c r="K1049" i="15"/>
  <c r="K1523" i="15"/>
  <c r="K1642" i="15"/>
  <c r="K1000" i="15"/>
  <c r="K1106" i="15"/>
  <c r="K1171" i="15"/>
  <c r="K1183" i="15"/>
  <c r="K1339" i="15"/>
  <c r="K1647" i="15"/>
  <c r="K624" i="15"/>
  <c r="K978" i="15"/>
  <c r="K897" i="15"/>
  <c r="K1026" i="15"/>
  <c r="K1072" i="15"/>
  <c r="K1148" i="15"/>
  <c r="K1268" i="15"/>
  <c r="K1310" i="15"/>
  <c r="K1349" i="15"/>
  <c r="K1444" i="15"/>
  <c r="K1555" i="15"/>
  <c r="K1077" i="15"/>
  <c r="K1110" i="15"/>
  <c r="K1273" i="15"/>
  <c r="K761" i="15"/>
  <c r="K803" i="15"/>
  <c r="K491" i="15"/>
  <c r="K714" i="15"/>
  <c r="K1011" i="15"/>
  <c r="K1038" i="15"/>
  <c r="K1060" i="15"/>
  <c r="K1087" i="15"/>
  <c r="K1097" i="15"/>
  <c r="K1135" i="15"/>
  <c r="K1159" i="15"/>
  <c r="K1198" i="15"/>
  <c r="K1254" i="15"/>
  <c r="K1280" i="15"/>
  <c r="K1301" i="15"/>
  <c r="K1332" i="15"/>
  <c r="K1346" i="15"/>
  <c r="K1356" i="15"/>
  <c r="K1370" i="15"/>
  <c r="K1399" i="15"/>
  <c r="K1436" i="15"/>
  <c r="K1456" i="15"/>
  <c r="K1544" i="15"/>
  <c r="K1633" i="15"/>
  <c r="K893" i="15"/>
  <c r="K916" i="15"/>
  <c r="K880" i="15"/>
  <c r="K924" i="15"/>
  <c r="K954" i="15"/>
  <c r="K385" i="15"/>
  <c r="K416" i="15"/>
  <c r="K460" i="15"/>
  <c r="K474" i="15"/>
  <c r="K486" i="15"/>
  <c r="K501" i="15"/>
  <c r="K513" i="15"/>
  <c r="K527" i="15"/>
  <c r="K542" i="15"/>
  <c r="K552" i="15"/>
  <c r="K564" i="15"/>
  <c r="K756" i="15"/>
  <c r="K770" i="15"/>
  <c r="K780" i="15"/>
  <c r="K813" i="15"/>
  <c r="K827" i="15"/>
  <c r="K837" i="15"/>
  <c r="K848" i="15"/>
  <c r="K863" i="15"/>
  <c r="K873" i="15"/>
  <c r="K679" i="15"/>
  <c r="K379" i="15"/>
  <c r="K727" i="15"/>
  <c r="K605" i="15"/>
  <c r="K636" i="15"/>
  <c r="K650" i="15"/>
  <c r="K708" i="15"/>
  <c r="K574" i="15"/>
  <c r="K1535" i="15"/>
  <c r="K738" i="15"/>
  <c r="F2" i="15"/>
  <c r="K2" i="15" s="1"/>
  <c r="F3" i="15"/>
  <c r="F1" i="15"/>
  <c r="F2327" i="15" l="1"/>
  <c r="F4" i="15" l="1"/>
  <c r="K3" i="15"/>
  <c r="K1" i="15"/>
  <c r="F2316" i="15" l="1"/>
  <c r="K2305" i="15"/>
  <c r="K2303" i="15"/>
  <c r="K2302" i="15"/>
  <c r="K2313" i="15"/>
  <c r="K2312" i="15"/>
  <c r="K2336" i="15"/>
  <c r="K2301" i="15"/>
  <c r="F2300" i="15"/>
  <c r="K2300" i="15" s="1"/>
  <c r="K2299" i="15"/>
  <c r="K2298" i="15"/>
  <c r="K2297" i="15"/>
  <c r="E2296" i="15"/>
  <c r="K2296" i="15"/>
  <c r="K2295" i="15"/>
  <c r="K2294" i="15"/>
  <c r="K2293" i="15"/>
  <c r="K2292" i="15"/>
  <c r="F2278" i="15"/>
  <c r="F2374" i="15" l="1"/>
  <c r="F2367" i="15" s="1"/>
  <c r="K2362" i="15"/>
  <c r="F2349" i="15"/>
  <c r="F2348" i="15"/>
  <c r="F2345" i="15"/>
  <c r="E2343" i="15"/>
  <c r="F2359" i="15"/>
  <c r="F2307" i="15"/>
  <c r="F2306" i="15"/>
  <c r="F1682" i="15" l="1"/>
  <c r="I1668" i="15" l="1"/>
  <c r="J1668" i="15"/>
  <c r="I1669" i="15"/>
  <c r="J1669" i="15"/>
  <c r="I1670" i="15"/>
  <c r="J1670" i="15"/>
  <c r="I1671" i="15"/>
  <c r="J1671" i="15"/>
  <c r="I1672" i="15"/>
  <c r="J1672" i="15"/>
  <c r="I1673" i="15"/>
  <c r="J1673" i="15"/>
  <c r="I1674" i="15"/>
  <c r="J1674" i="15"/>
  <c r="I1675" i="15"/>
  <c r="J1675" i="15"/>
  <c r="I1676" i="15"/>
  <c r="J1676" i="15"/>
  <c r="I1677" i="15"/>
  <c r="J1677" i="15"/>
  <c r="I1678" i="15"/>
  <c r="J1678" i="15"/>
  <c r="I1679" i="15"/>
  <c r="J1679" i="15"/>
  <c r="I1680" i="15"/>
  <c r="J1680" i="15"/>
  <c r="I1681" i="15"/>
  <c r="J1681" i="15"/>
  <c r="K1681" i="15" l="1"/>
  <c r="K1680" i="15"/>
  <c r="K1679" i="15"/>
  <c r="K1671" i="15"/>
  <c r="K1669" i="15"/>
  <c r="K1675" i="15"/>
  <c r="K1673" i="15"/>
  <c r="K1672" i="15"/>
  <c r="K1677" i="15"/>
  <c r="K1676" i="15"/>
  <c r="K1668" i="15"/>
  <c r="K1678" i="15"/>
  <c r="K1674" i="15"/>
  <c r="K1670" i="15"/>
  <c r="K1682" i="15" l="1"/>
  <c r="F1957" i="15" l="1"/>
  <c r="F1961" i="15"/>
  <c r="K2359" i="15" l="1"/>
  <c r="K2354" i="15"/>
  <c r="K2311" i="15"/>
  <c r="E2267" i="15"/>
  <c r="J2267" i="15" s="1"/>
  <c r="E2266" i="15"/>
  <c r="J2266" i="15" s="1"/>
  <c r="E2265" i="15"/>
  <c r="J2265" i="15" s="1"/>
  <c r="K2265" i="15" l="1"/>
  <c r="K2266" i="15"/>
  <c r="F2265" i="15"/>
  <c r="K2267" i="15"/>
  <c r="F2266" i="15"/>
  <c r="F2267" i="15"/>
  <c r="K2264" i="15" l="1"/>
  <c r="F2264" i="15"/>
  <c r="F367" i="15" s="1"/>
  <c r="F2338" i="15" l="1"/>
  <c r="I1683" i="15" l="1"/>
  <c r="I1684" i="15"/>
  <c r="I1685" i="15"/>
  <c r="I1686" i="15"/>
  <c r="I1687" i="15"/>
  <c r="I1688" i="15"/>
  <c r="I1689" i="15"/>
  <c r="I1690" i="15"/>
  <c r="I1691" i="15"/>
  <c r="I1692" i="15"/>
  <c r="I1693" i="15"/>
  <c r="I1694" i="15"/>
  <c r="I1695" i="15"/>
  <c r="I1696" i="15"/>
  <c r="I1697" i="15"/>
  <c r="I1698" i="15"/>
  <c r="I1699" i="15"/>
  <c r="I1700" i="15"/>
  <c r="I1701" i="15"/>
  <c r="I1702" i="15"/>
  <c r="I1703" i="15"/>
  <c r="I1704" i="15"/>
  <c r="I1705" i="15"/>
  <c r="I1706" i="15"/>
  <c r="I1707" i="15"/>
  <c r="I1708" i="15"/>
  <c r="I1709" i="15"/>
  <c r="I1710" i="15"/>
  <c r="I1711" i="15"/>
  <c r="I1712" i="15"/>
  <c r="I1713" i="15"/>
  <c r="I1714" i="15"/>
  <c r="I1715" i="15"/>
  <c r="I1716" i="15"/>
  <c r="I1717" i="15"/>
  <c r="I1718" i="15"/>
  <c r="I1719" i="15"/>
  <c r="I1720" i="15"/>
  <c r="I1721" i="15"/>
  <c r="I1722" i="15"/>
  <c r="I1723" i="15"/>
  <c r="I1724" i="15"/>
  <c r="I1725" i="15"/>
  <c r="I1726" i="15"/>
  <c r="I1727" i="15"/>
  <c r="I1728" i="15"/>
  <c r="I1729" i="15"/>
  <c r="I1730" i="15"/>
  <c r="I1731" i="15"/>
  <c r="I1732" i="15"/>
  <c r="I1733" i="15"/>
  <c r="I1734" i="15"/>
  <c r="I1735" i="15"/>
  <c r="I1736" i="15"/>
  <c r="I1737" i="15"/>
  <c r="I1738" i="15"/>
  <c r="I1739" i="15"/>
  <c r="I1740" i="15"/>
  <c r="I1741" i="15"/>
  <c r="I1742" i="15"/>
  <c r="I1743" i="15"/>
  <c r="I1744" i="15"/>
  <c r="I1745" i="15"/>
  <c r="I1746" i="15"/>
  <c r="I1747" i="15"/>
  <c r="I1748" i="15"/>
  <c r="I1749" i="15"/>
  <c r="I1750" i="15"/>
  <c r="I1751" i="15"/>
  <c r="I1752" i="15"/>
  <c r="I1753" i="15"/>
  <c r="I1754" i="15"/>
  <c r="I1757" i="15"/>
  <c r="I1758" i="15"/>
  <c r="I1759" i="15"/>
  <c r="I1760" i="15"/>
  <c r="I1761" i="15"/>
  <c r="I1762" i="15"/>
  <c r="I1763" i="15"/>
  <c r="I1764" i="15"/>
  <c r="I1765" i="15"/>
  <c r="I1766" i="15"/>
  <c r="I1767" i="15"/>
  <c r="I1768" i="15"/>
  <c r="I1769" i="15"/>
  <c r="I1770" i="15"/>
  <c r="I1771" i="15"/>
  <c r="I1772" i="15"/>
  <c r="I1773" i="15"/>
  <c r="I1774" i="15"/>
  <c r="I1775" i="15"/>
  <c r="I1776" i="15"/>
  <c r="I1777" i="15"/>
  <c r="I1778" i="15"/>
  <c r="I1779" i="15"/>
  <c r="I1780" i="15"/>
  <c r="I1781" i="15"/>
  <c r="I1782" i="15"/>
  <c r="I1783" i="15"/>
  <c r="I1784" i="15"/>
  <c r="I1785" i="15"/>
  <c r="I1786" i="15"/>
  <c r="I1787" i="15"/>
  <c r="I1788" i="15"/>
  <c r="I1789" i="15"/>
  <c r="I1790" i="15"/>
  <c r="I1791" i="15"/>
  <c r="I1792" i="15"/>
  <c r="I1793" i="15"/>
  <c r="I1794" i="15"/>
  <c r="I1795" i="15"/>
  <c r="I1796" i="15"/>
  <c r="I1797" i="15"/>
  <c r="I1798" i="15"/>
  <c r="I1799" i="15"/>
  <c r="I1800" i="15"/>
  <c r="I1801" i="15"/>
  <c r="I1802" i="15"/>
  <c r="I1803" i="15"/>
  <c r="I1804" i="15"/>
  <c r="I1805" i="15"/>
  <c r="I1806" i="15"/>
  <c r="I1807" i="15"/>
  <c r="I1808" i="15"/>
  <c r="I1811" i="15"/>
  <c r="I1812" i="15"/>
  <c r="I1813" i="15"/>
  <c r="I1814" i="15"/>
  <c r="I1815" i="15"/>
  <c r="I1816" i="15"/>
  <c r="I1817" i="15"/>
  <c r="I1818" i="15"/>
  <c r="I1819" i="15"/>
  <c r="I1820" i="15"/>
  <c r="I1821" i="15"/>
  <c r="I1822" i="15"/>
  <c r="I1823" i="15"/>
  <c r="I1824" i="15"/>
  <c r="I1825" i="15"/>
  <c r="I1826" i="15"/>
  <c r="I1827" i="15"/>
  <c r="I1828" i="15"/>
  <c r="I1829" i="15"/>
  <c r="I1830" i="15"/>
  <c r="I1831" i="15"/>
  <c r="I1832" i="15"/>
  <c r="I1833" i="15"/>
  <c r="I1834" i="15"/>
  <c r="I1835" i="15"/>
  <c r="I1836" i="15"/>
  <c r="I1837" i="15"/>
  <c r="I1838" i="15"/>
  <c r="I1839" i="15"/>
  <c r="I1840" i="15"/>
  <c r="I1841" i="15"/>
  <c r="I1842" i="15"/>
  <c r="I1843" i="15"/>
  <c r="I1844" i="15"/>
  <c r="I1845" i="15"/>
  <c r="I1846" i="15"/>
  <c r="I1847" i="15"/>
  <c r="I1848" i="15"/>
  <c r="I1849" i="15"/>
  <c r="I1852" i="15"/>
  <c r="I1853" i="15"/>
  <c r="I1854" i="15"/>
  <c r="I1855" i="15"/>
  <c r="I1856" i="15"/>
  <c r="I1857" i="15"/>
  <c r="I1858" i="15"/>
  <c r="I1859" i="15"/>
  <c r="I1860" i="15"/>
  <c r="I1861" i="15"/>
  <c r="I1862" i="15"/>
  <c r="I1863" i="15"/>
  <c r="I1864" i="15"/>
  <c r="I1865" i="15"/>
  <c r="I1866" i="15"/>
  <c r="I1867" i="15"/>
  <c r="I1868" i="15"/>
  <c r="I1869" i="15"/>
  <c r="I1870" i="15"/>
  <c r="I1871" i="15"/>
  <c r="I1872" i="15"/>
  <c r="I1875" i="15"/>
  <c r="I1876" i="15"/>
  <c r="I1877" i="15"/>
  <c r="I1878" i="15"/>
  <c r="I1879" i="15"/>
  <c r="I1880" i="15"/>
  <c r="I1881" i="15"/>
  <c r="I1882" i="15"/>
  <c r="I1883" i="15"/>
  <c r="I1886" i="15"/>
  <c r="I1887" i="15"/>
  <c r="I1888" i="15"/>
  <c r="I1889" i="15"/>
  <c r="I1890" i="15"/>
  <c r="I1891" i="15"/>
  <c r="I1892" i="15"/>
  <c r="I1893" i="15"/>
  <c r="I1894" i="15"/>
  <c r="I1895" i="15"/>
  <c r="I1896" i="15"/>
  <c r="I1897" i="15"/>
  <c r="I1898" i="15"/>
  <c r="I1899" i="15"/>
  <c r="I1902" i="15"/>
  <c r="I1903" i="15"/>
  <c r="I1904" i="15"/>
  <c r="I1905" i="15"/>
  <c r="I1906" i="15"/>
  <c r="I1907" i="15"/>
  <c r="I1908" i="15"/>
  <c r="I1909" i="15"/>
  <c r="I1910" i="15"/>
  <c r="I1911" i="15"/>
  <c r="I1912" i="15"/>
  <c r="I1913" i="15"/>
  <c r="I1914" i="15"/>
  <c r="I1915" i="15"/>
  <c r="I1916" i="15"/>
  <c r="I1917" i="15"/>
  <c r="I1918" i="15"/>
  <c r="I1919" i="15"/>
  <c r="I1920" i="15"/>
  <c r="I1921" i="15"/>
  <c r="I1922" i="15"/>
  <c r="I1923" i="15"/>
  <c r="I1924" i="15"/>
  <c r="I1925" i="15"/>
  <c r="I1926" i="15"/>
  <c r="I1927" i="15"/>
  <c r="I1928" i="15"/>
  <c r="I1929" i="15"/>
  <c r="I1930" i="15"/>
  <c r="I1931" i="15"/>
  <c r="I1932" i="15"/>
  <c r="I1933" i="15"/>
  <c r="I1936" i="15"/>
  <c r="I1937" i="15"/>
  <c r="I1938" i="15"/>
  <c r="I1939" i="15"/>
  <c r="I1940" i="15"/>
  <c r="I1941" i="15"/>
  <c r="I1942" i="15"/>
  <c r="I1943" i="15"/>
  <c r="I1944" i="15"/>
  <c r="I1945" i="15"/>
  <c r="I1946" i="15"/>
  <c r="I1947" i="15"/>
  <c r="I1948" i="15"/>
  <c r="I1949" i="15"/>
  <c r="I1950" i="15"/>
  <c r="I1951" i="15"/>
  <c r="I1952" i="15"/>
  <c r="I1953" i="15"/>
  <c r="I1954" i="15"/>
  <c r="I1955" i="15"/>
  <c r="I1958" i="15"/>
  <c r="I1962" i="15"/>
  <c r="I1963" i="15"/>
  <c r="I1964" i="15"/>
  <c r="I1965" i="15"/>
  <c r="I1966" i="15"/>
  <c r="I1967" i="15"/>
  <c r="I1971" i="15"/>
  <c r="I1972" i="15"/>
  <c r="I1973" i="15"/>
  <c r="I1974" i="15"/>
  <c r="I1975" i="15"/>
  <c r="I1976" i="15"/>
  <c r="I1977" i="15"/>
  <c r="I1978" i="15"/>
  <c r="I1979" i="15"/>
  <c r="I1980" i="15"/>
  <c r="I1981" i="15"/>
  <c r="I1982" i="15"/>
  <c r="I1983" i="15"/>
  <c r="I1984" i="15"/>
  <c r="I1985" i="15"/>
  <c r="I1988" i="15"/>
  <c r="I1989" i="15"/>
  <c r="I1992" i="15"/>
  <c r="I1995" i="15"/>
  <c r="I1996" i="15"/>
  <c r="I1997" i="15"/>
  <c r="I1998" i="15"/>
  <c r="I1999" i="15"/>
  <c r="I2000" i="15"/>
  <c r="I2001" i="15"/>
  <c r="I2003" i="15"/>
  <c r="I2004" i="15"/>
  <c r="I2005" i="15"/>
  <c r="I2006" i="15"/>
  <c r="I2007" i="15"/>
  <c r="I2008" i="15"/>
  <c r="I2009" i="15"/>
  <c r="I2010" i="15"/>
  <c r="I2012" i="15"/>
  <c r="I2013" i="15"/>
  <c r="I2014" i="15"/>
  <c r="I2015" i="15"/>
  <c r="I2016" i="15"/>
  <c r="I2017" i="15"/>
  <c r="I2018" i="15"/>
  <c r="I2020" i="15"/>
  <c r="I2021" i="15"/>
  <c r="I2022" i="15"/>
  <c r="I2023" i="15"/>
  <c r="I2024" i="15"/>
  <c r="I2025" i="15"/>
  <c r="I2026" i="15"/>
  <c r="I2027" i="15"/>
  <c r="I2028" i="15"/>
  <c r="I2029" i="15"/>
  <c r="I2030" i="15"/>
  <c r="I2031" i="15"/>
  <c r="I2032" i="15"/>
  <c r="I2033" i="15"/>
  <c r="I2034" i="15"/>
  <c r="I2035" i="15"/>
  <c r="I2036" i="15"/>
  <c r="I2037" i="15"/>
  <c r="I2038" i="15"/>
  <c r="I2039" i="15"/>
  <c r="I2040" i="15"/>
  <c r="I2041" i="15"/>
  <c r="I2042" i="15"/>
  <c r="I2043" i="15"/>
  <c r="I2044" i="15"/>
  <c r="I2045" i="15"/>
  <c r="I2046" i="15"/>
  <c r="I2047" i="15"/>
  <c r="I2048" i="15"/>
  <c r="I2049" i="15"/>
  <c r="I2050" i="15"/>
  <c r="I2051" i="15"/>
  <c r="I2052" i="15"/>
  <c r="I2053" i="15"/>
  <c r="I2054" i="15"/>
  <c r="I2055" i="15"/>
  <c r="I2056" i="15"/>
  <c r="I2057" i="15"/>
  <c r="I2058" i="15"/>
  <c r="I2059" i="15"/>
  <c r="I2060" i="15"/>
  <c r="I2061" i="15"/>
  <c r="I2062" i="15"/>
  <c r="I2063" i="15"/>
  <c r="I2064" i="15"/>
  <c r="I2065" i="15"/>
  <c r="I2066" i="15"/>
  <c r="I2067" i="15"/>
  <c r="I2068" i="15"/>
  <c r="I2071" i="15"/>
  <c r="I2072" i="15"/>
  <c r="I2073" i="15"/>
  <c r="I2074" i="15"/>
  <c r="I2075" i="15"/>
  <c r="I2076" i="15"/>
  <c r="I2077" i="15"/>
  <c r="I2078" i="15"/>
  <c r="I2079" i="15"/>
  <c r="I2080" i="15"/>
  <c r="I2081" i="15"/>
  <c r="I2082" i="15"/>
  <c r="I2083" i="15"/>
  <c r="I2084" i="15"/>
  <c r="I2085" i="15"/>
  <c r="I2086" i="15"/>
  <c r="I2087" i="15"/>
  <c r="I2090" i="15"/>
  <c r="I2091" i="15"/>
  <c r="I2094" i="15"/>
  <c r="I2095" i="15"/>
  <c r="I2097" i="15"/>
  <c r="I2098" i="15"/>
  <c r="I2099" i="15"/>
  <c r="I2100" i="15"/>
  <c r="I2101" i="15"/>
  <c r="I2102" i="15"/>
  <c r="I2103" i="15"/>
  <c r="I2104" i="15"/>
  <c r="I2105" i="15"/>
  <c r="I2106" i="15"/>
  <c r="I2107" i="15"/>
  <c r="I2109" i="15"/>
  <c r="I2110" i="15"/>
  <c r="I2111" i="15"/>
  <c r="I2112" i="15"/>
  <c r="I2114" i="15"/>
  <c r="I2115" i="15"/>
  <c r="I2117" i="15"/>
  <c r="I2118" i="15"/>
  <c r="I2120" i="15"/>
  <c r="I2121" i="15"/>
  <c r="I2123" i="15"/>
  <c r="I2124" i="15"/>
  <c r="I2125" i="15"/>
  <c r="I2126" i="15"/>
  <c r="I2127" i="15"/>
  <c r="I2128" i="15"/>
  <c r="I2129" i="15"/>
  <c r="I2131" i="15"/>
  <c r="I2132" i="15"/>
  <c r="I2133" i="15"/>
  <c r="I2134" i="15"/>
  <c r="I2135" i="15"/>
  <c r="I2136" i="15"/>
  <c r="I2137" i="15"/>
  <c r="I2138" i="15"/>
  <c r="I2139" i="15"/>
  <c r="I2140" i="15"/>
  <c r="I2141" i="15"/>
  <c r="I2142" i="15"/>
  <c r="I2143" i="15"/>
  <c r="I2144" i="15"/>
  <c r="I2145" i="15"/>
  <c r="I2146" i="15"/>
  <c r="I2147" i="15"/>
  <c r="I2148" i="15"/>
  <c r="I2149" i="15"/>
  <c r="I2150" i="15"/>
  <c r="I2151" i="15"/>
  <c r="I2152" i="15"/>
  <c r="I2153" i="15"/>
  <c r="I2154" i="15"/>
  <c r="I2155" i="15"/>
  <c r="I2156" i="15"/>
  <c r="I2157" i="15"/>
  <c r="I2158" i="15"/>
  <c r="I2159" i="15"/>
  <c r="I2160" i="15"/>
  <c r="I2161" i="15"/>
  <c r="I2162" i="15"/>
  <c r="I2163" i="15"/>
  <c r="I2164" i="15"/>
  <c r="I2165" i="15"/>
  <c r="I2166" i="15"/>
  <c r="I2168" i="15"/>
  <c r="I2169" i="15"/>
  <c r="I2170" i="15"/>
  <c r="I2171" i="15"/>
  <c r="I2172" i="15"/>
  <c r="I2173" i="15"/>
  <c r="I2174" i="15"/>
  <c r="I2175" i="15"/>
  <c r="I2176" i="15"/>
  <c r="I2177" i="15"/>
  <c r="I2178" i="15"/>
  <c r="I2179" i="15"/>
  <c r="I2181" i="15"/>
  <c r="I2182" i="15"/>
  <c r="I2183" i="15"/>
  <c r="I2184" i="15"/>
  <c r="I2185" i="15"/>
  <c r="I2186" i="15"/>
  <c r="I2187" i="15"/>
  <c r="I2188" i="15"/>
  <c r="I2189" i="15"/>
  <c r="I2190" i="15"/>
  <c r="I2191" i="15"/>
  <c r="I2192" i="15"/>
  <c r="I2193" i="15"/>
  <c r="I2194" i="15"/>
  <c r="I2195" i="15"/>
  <c r="I2196" i="15"/>
  <c r="I2198" i="15"/>
  <c r="I2199" i="15"/>
  <c r="I2200" i="15"/>
  <c r="I2201" i="15"/>
  <c r="I2202" i="15"/>
  <c r="I2203" i="15"/>
  <c r="I2205" i="15"/>
  <c r="I2206" i="15"/>
  <c r="I2207" i="15"/>
  <c r="I2208" i="15"/>
  <c r="I2209" i="15"/>
  <c r="I2210" i="15"/>
  <c r="I2211" i="15"/>
  <c r="I2212" i="15"/>
  <c r="I2213" i="15"/>
  <c r="I2214" i="15"/>
  <c r="I2215" i="15"/>
  <c r="I2216" i="15"/>
  <c r="I2218" i="15"/>
  <c r="I2219" i="15"/>
  <c r="I2220" i="15"/>
  <c r="I2222" i="15"/>
  <c r="I2223" i="15"/>
  <c r="I2224" i="15"/>
  <c r="I2226" i="15"/>
  <c r="I2227" i="15"/>
  <c r="I2228" i="15"/>
  <c r="I2229" i="15"/>
  <c r="I2230" i="15"/>
  <c r="I2232" i="15"/>
  <c r="I2233" i="15"/>
  <c r="K5" i="15"/>
  <c r="J2024" i="15" l="1"/>
  <c r="J2025" i="15"/>
  <c r="J2026" i="15"/>
  <c r="J2027" i="15"/>
  <c r="J2028" i="15"/>
  <c r="J2029" i="15"/>
  <c r="J2030" i="15"/>
  <c r="J2031" i="15"/>
  <c r="J2032" i="15"/>
  <c r="J2033" i="15"/>
  <c r="J2034" i="15"/>
  <c r="J2035" i="15"/>
  <c r="J2036" i="15"/>
  <c r="J2037" i="15"/>
  <c r="J2038" i="15"/>
  <c r="J2039" i="15"/>
  <c r="J2040" i="15"/>
  <c r="J2041" i="15"/>
  <c r="J2042" i="15"/>
  <c r="J2043" i="15"/>
  <c r="J2044" i="15"/>
  <c r="J2045" i="15"/>
  <c r="J2046" i="15"/>
  <c r="J2047" i="15"/>
  <c r="J2048" i="15"/>
  <c r="J2049" i="15"/>
  <c r="J2050" i="15"/>
  <c r="J2051" i="15"/>
  <c r="J2052" i="15"/>
  <c r="J2053" i="15"/>
  <c r="J2054" i="15"/>
  <c r="J2055" i="15"/>
  <c r="J2056" i="15"/>
  <c r="J2057" i="15"/>
  <c r="J2058" i="15"/>
  <c r="J2059" i="15"/>
  <c r="J2060" i="15"/>
  <c r="J2061" i="15"/>
  <c r="J2062" i="15"/>
  <c r="J2063" i="15"/>
  <c r="J2064" i="15"/>
  <c r="J2065" i="15"/>
  <c r="J2066" i="15"/>
  <c r="J2067" i="15"/>
  <c r="J2068" i="15"/>
  <c r="J2071" i="15"/>
  <c r="J2072" i="15"/>
  <c r="J2073" i="15"/>
  <c r="J2074" i="15"/>
  <c r="J2075" i="15"/>
  <c r="J2076" i="15"/>
  <c r="J2077" i="15"/>
  <c r="J2078" i="15"/>
  <c r="J2079" i="15"/>
  <c r="J2080" i="15"/>
  <c r="J2081" i="15"/>
  <c r="J2082" i="15"/>
  <c r="J2083" i="15"/>
  <c r="J2084" i="15"/>
  <c r="J2085" i="15"/>
  <c r="J2086" i="15"/>
  <c r="J2087" i="15"/>
  <c r="J2090" i="15"/>
  <c r="J2091" i="15"/>
  <c r="J2094" i="15"/>
  <c r="J2095" i="15"/>
  <c r="J2097" i="15"/>
  <c r="J2098" i="15"/>
  <c r="J2099" i="15"/>
  <c r="J2100" i="15"/>
  <c r="J2101" i="15"/>
  <c r="J2102" i="15"/>
  <c r="J2103" i="15"/>
  <c r="J2104" i="15"/>
  <c r="J2105" i="15"/>
  <c r="J2106" i="15"/>
  <c r="J2107" i="15"/>
  <c r="J2109" i="15"/>
  <c r="J2110" i="15"/>
  <c r="J2111" i="15"/>
  <c r="J2112" i="15"/>
  <c r="J2114" i="15"/>
  <c r="J2115" i="15"/>
  <c r="J2117" i="15"/>
  <c r="J2118" i="15"/>
  <c r="J2120" i="15"/>
  <c r="J2121" i="15"/>
  <c r="J2123" i="15"/>
  <c r="J2124" i="15"/>
  <c r="J2125" i="15"/>
  <c r="J2126" i="15"/>
  <c r="J2127" i="15"/>
  <c r="J2128" i="15"/>
  <c r="J2129" i="15"/>
  <c r="J2131" i="15"/>
  <c r="J2132" i="15"/>
  <c r="J2133" i="15"/>
  <c r="J2134" i="15"/>
  <c r="J2135" i="15"/>
  <c r="J2136" i="15"/>
  <c r="J2137" i="15"/>
  <c r="J2138" i="15"/>
  <c r="J2139" i="15"/>
  <c r="J2140" i="15"/>
  <c r="J2141" i="15"/>
  <c r="J2142" i="15"/>
  <c r="J2143" i="15"/>
  <c r="J2144" i="15"/>
  <c r="J2145" i="15"/>
  <c r="J2146" i="15"/>
  <c r="J2147" i="15"/>
  <c r="J2148" i="15"/>
  <c r="J2149" i="15"/>
  <c r="J2150" i="15"/>
  <c r="J2151" i="15"/>
  <c r="J2152" i="15"/>
  <c r="J2153" i="15"/>
  <c r="J2154" i="15"/>
  <c r="J2155" i="15"/>
  <c r="J2156" i="15"/>
  <c r="J2157" i="15"/>
  <c r="J2158" i="15"/>
  <c r="J2159" i="15"/>
  <c r="J2160" i="15"/>
  <c r="J2161" i="15"/>
  <c r="J2162" i="15"/>
  <c r="J2163" i="15"/>
  <c r="J2164" i="15"/>
  <c r="J2165" i="15"/>
  <c r="J2166" i="15"/>
  <c r="J2168" i="15"/>
  <c r="J2169" i="15"/>
  <c r="J2170" i="15"/>
  <c r="J2171" i="15"/>
  <c r="J2172" i="15"/>
  <c r="J2173" i="15"/>
  <c r="J2174" i="15"/>
  <c r="J2175" i="15"/>
  <c r="J2176" i="15"/>
  <c r="J2177" i="15"/>
  <c r="J2178" i="15"/>
  <c r="J2179" i="15"/>
  <c r="J2181" i="15"/>
  <c r="J2182" i="15"/>
  <c r="J2183" i="15"/>
  <c r="J2184" i="15"/>
  <c r="J2185" i="15"/>
  <c r="J2186" i="15"/>
  <c r="J2187" i="15"/>
  <c r="J2188" i="15"/>
  <c r="J2189" i="15"/>
  <c r="J2190" i="15"/>
  <c r="J2191" i="15"/>
  <c r="J2192" i="15"/>
  <c r="J2193" i="15"/>
  <c r="J2194" i="15"/>
  <c r="J2195" i="15"/>
  <c r="J2196" i="15"/>
  <c r="J2198" i="15"/>
  <c r="J2199" i="15"/>
  <c r="J2200" i="15"/>
  <c r="J2201" i="15"/>
  <c r="J2202" i="15"/>
  <c r="J2203" i="15"/>
  <c r="J2205" i="15"/>
  <c r="J2206" i="15"/>
  <c r="J2207" i="15"/>
  <c r="J2208" i="15"/>
  <c r="J2209" i="15"/>
  <c r="J2210" i="15"/>
  <c r="J2211" i="15"/>
  <c r="J2212" i="15"/>
  <c r="J2213" i="15"/>
  <c r="J2214" i="15"/>
  <c r="J2215" i="15"/>
  <c r="J2216" i="15"/>
  <c r="J2218" i="15"/>
  <c r="J2219" i="15"/>
  <c r="J2220" i="15"/>
  <c r="J2222" i="15"/>
  <c r="J2223" i="15"/>
  <c r="J2224" i="15"/>
  <c r="J2226" i="15"/>
  <c r="J2227" i="15"/>
  <c r="J2228" i="15"/>
  <c r="J2229" i="15"/>
  <c r="J2230" i="15"/>
  <c r="J2232" i="15"/>
  <c r="J2233" i="15"/>
  <c r="J1683" i="15"/>
  <c r="J1684" i="15"/>
  <c r="J1685" i="15"/>
  <c r="J1686" i="15"/>
  <c r="J1687" i="15"/>
  <c r="J1688" i="15"/>
  <c r="J1689" i="15"/>
  <c r="J1690" i="15"/>
  <c r="J1691" i="15"/>
  <c r="J1692" i="15"/>
  <c r="J1693" i="15"/>
  <c r="J1694" i="15"/>
  <c r="J1695" i="15"/>
  <c r="J1696" i="15"/>
  <c r="J1697" i="15"/>
  <c r="J1698" i="15"/>
  <c r="J1699" i="15"/>
  <c r="J1700" i="15"/>
  <c r="J1701" i="15"/>
  <c r="J1702" i="15"/>
  <c r="J1703" i="15"/>
  <c r="J1704" i="15"/>
  <c r="J1705" i="15"/>
  <c r="J1706" i="15"/>
  <c r="J1707" i="15"/>
  <c r="J1708" i="15"/>
  <c r="J1709" i="15"/>
  <c r="J1710" i="15"/>
  <c r="J1711" i="15"/>
  <c r="J1712" i="15"/>
  <c r="J1713" i="15"/>
  <c r="J1714" i="15"/>
  <c r="J1715" i="15"/>
  <c r="J1716" i="15"/>
  <c r="J1717" i="15"/>
  <c r="J1718" i="15"/>
  <c r="J1719" i="15"/>
  <c r="J1720" i="15"/>
  <c r="J1721" i="15"/>
  <c r="J1722" i="15"/>
  <c r="J1723" i="15"/>
  <c r="J1724" i="15"/>
  <c r="J1725" i="15"/>
  <c r="J1726" i="15"/>
  <c r="J1727" i="15"/>
  <c r="J1728" i="15"/>
  <c r="J1729" i="15"/>
  <c r="J1730" i="15"/>
  <c r="J1731" i="15"/>
  <c r="J1732" i="15"/>
  <c r="J1733" i="15"/>
  <c r="J1734" i="15"/>
  <c r="J1735" i="15"/>
  <c r="J1736" i="15"/>
  <c r="J1737" i="15"/>
  <c r="J1738" i="15"/>
  <c r="J1739" i="15"/>
  <c r="J1740" i="15"/>
  <c r="J1741" i="15"/>
  <c r="J1742" i="15"/>
  <c r="J1743" i="15"/>
  <c r="J1744" i="15"/>
  <c r="J1745" i="15"/>
  <c r="J1746" i="15"/>
  <c r="J1747" i="15"/>
  <c r="J1748" i="15"/>
  <c r="J1749" i="15"/>
  <c r="J1750" i="15"/>
  <c r="J1751" i="15"/>
  <c r="J1752" i="15"/>
  <c r="J1753" i="15"/>
  <c r="J1754" i="15"/>
  <c r="J1757" i="15"/>
  <c r="J1758" i="15"/>
  <c r="J1759" i="15"/>
  <c r="J1760" i="15"/>
  <c r="J1761" i="15"/>
  <c r="J1762" i="15"/>
  <c r="J1763" i="15"/>
  <c r="J1764" i="15"/>
  <c r="J1765" i="15"/>
  <c r="J1766" i="15"/>
  <c r="J1767" i="15"/>
  <c r="J1768" i="15"/>
  <c r="J1769" i="15"/>
  <c r="J1770" i="15"/>
  <c r="J1771" i="15"/>
  <c r="J1772" i="15"/>
  <c r="J1773" i="15"/>
  <c r="J1774" i="15"/>
  <c r="J1775" i="15"/>
  <c r="J1776" i="15"/>
  <c r="J1777" i="15"/>
  <c r="J1778" i="15"/>
  <c r="J1779" i="15"/>
  <c r="J1780" i="15"/>
  <c r="J1781" i="15"/>
  <c r="J1782" i="15"/>
  <c r="J1783" i="15"/>
  <c r="J1784" i="15"/>
  <c r="J1785" i="15"/>
  <c r="J1786" i="15"/>
  <c r="J1787" i="15"/>
  <c r="J1788" i="15"/>
  <c r="J1789" i="15"/>
  <c r="J1790" i="15"/>
  <c r="J1791" i="15"/>
  <c r="J1792" i="15"/>
  <c r="J1793" i="15"/>
  <c r="J1794" i="15"/>
  <c r="J1795" i="15"/>
  <c r="J1796" i="15"/>
  <c r="J1797" i="15"/>
  <c r="J1798" i="15"/>
  <c r="J1799" i="15"/>
  <c r="J1800" i="15"/>
  <c r="J1801" i="15"/>
  <c r="J1802" i="15"/>
  <c r="J1803" i="15"/>
  <c r="J1804" i="15"/>
  <c r="J1805" i="15"/>
  <c r="J1806" i="15"/>
  <c r="J1807" i="15"/>
  <c r="J1808" i="15"/>
  <c r="J1811" i="15"/>
  <c r="J1812" i="15"/>
  <c r="J1813" i="15"/>
  <c r="J1814" i="15"/>
  <c r="J1815" i="15"/>
  <c r="J1816" i="15"/>
  <c r="J1817" i="15"/>
  <c r="J1818" i="15"/>
  <c r="J1819" i="15"/>
  <c r="J1820" i="15"/>
  <c r="J1821" i="15"/>
  <c r="J1822" i="15"/>
  <c r="J1823" i="15"/>
  <c r="J1824" i="15"/>
  <c r="J1825" i="15"/>
  <c r="J1826" i="15"/>
  <c r="J1827" i="15"/>
  <c r="J1828" i="15"/>
  <c r="J1829" i="15"/>
  <c r="J1830" i="15"/>
  <c r="J1831" i="15"/>
  <c r="J1832" i="15"/>
  <c r="J1833" i="15"/>
  <c r="J1834" i="15"/>
  <c r="J1835" i="15"/>
  <c r="J1836" i="15"/>
  <c r="J1837" i="15"/>
  <c r="J1838" i="15"/>
  <c r="J1839" i="15"/>
  <c r="J1840" i="15"/>
  <c r="J1841" i="15"/>
  <c r="J1842" i="15"/>
  <c r="J1843" i="15"/>
  <c r="J1844" i="15"/>
  <c r="J1845" i="15"/>
  <c r="J1846" i="15"/>
  <c r="J1847" i="15"/>
  <c r="J1848" i="15"/>
  <c r="J1849" i="15"/>
  <c r="J1851" i="15"/>
  <c r="J1852" i="15"/>
  <c r="J1853" i="15"/>
  <c r="J1854" i="15"/>
  <c r="J1855" i="15"/>
  <c r="J1856" i="15"/>
  <c r="J1857" i="15"/>
  <c r="J1858" i="15"/>
  <c r="J1859" i="15"/>
  <c r="J1860" i="15"/>
  <c r="J1861" i="15"/>
  <c r="J1862" i="15"/>
  <c r="J1863" i="15"/>
  <c r="J1864" i="15"/>
  <c r="J1865" i="15"/>
  <c r="J1866" i="15"/>
  <c r="J1867" i="15"/>
  <c r="J1868" i="15"/>
  <c r="J1869" i="15"/>
  <c r="J1870" i="15"/>
  <c r="J1871" i="15"/>
  <c r="J1872" i="15"/>
  <c r="J1875" i="15"/>
  <c r="J1876" i="15"/>
  <c r="J1877" i="15"/>
  <c r="J1878" i="15"/>
  <c r="J1879" i="15"/>
  <c r="J1880" i="15"/>
  <c r="J1881" i="15"/>
  <c r="J1882" i="15"/>
  <c r="J1883" i="15"/>
  <c r="J1886" i="15"/>
  <c r="J1887" i="15"/>
  <c r="J1888" i="15"/>
  <c r="J1889" i="15"/>
  <c r="J1890" i="15"/>
  <c r="J1891" i="15"/>
  <c r="J1892" i="15"/>
  <c r="J1893" i="15"/>
  <c r="J1894" i="15"/>
  <c r="J1895" i="15"/>
  <c r="J1896" i="15"/>
  <c r="J1897" i="15"/>
  <c r="J1898" i="15"/>
  <c r="J1899" i="15"/>
  <c r="J1902" i="15"/>
  <c r="J1903" i="15"/>
  <c r="J1904" i="15"/>
  <c r="J1905" i="15"/>
  <c r="J1906" i="15"/>
  <c r="J1907" i="15"/>
  <c r="J1908" i="15"/>
  <c r="J1909" i="15"/>
  <c r="J1910" i="15"/>
  <c r="J1911" i="15"/>
  <c r="J1912" i="15"/>
  <c r="J1913" i="15"/>
  <c r="J1914" i="15"/>
  <c r="J1915" i="15"/>
  <c r="J1916" i="15"/>
  <c r="J1917" i="15"/>
  <c r="J1918" i="15"/>
  <c r="J1919" i="15"/>
  <c r="J1920" i="15"/>
  <c r="J1921" i="15"/>
  <c r="J1922" i="15"/>
  <c r="J1923" i="15"/>
  <c r="J1924" i="15"/>
  <c r="J1925" i="15"/>
  <c r="J1926" i="15"/>
  <c r="J1927" i="15"/>
  <c r="J1928" i="15"/>
  <c r="J1929" i="15"/>
  <c r="J1930" i="15"/>
  <c r="J1931" i="15"/>
  <c r="J1932" i="15"/>
  <c r="J1933" i="15"/>
  <c r="J1936" i="15"/>
  <c r="J1937" i="15"/>
  <c r="J1938" i="15"/>
  <c r="J1939" i="15"/>
  <c r="J1940" i="15"/>
  <c r="J1941" i="15"/>
  <c r="J1942" i="15"/>
  <c r="J1943" i="15"/>
  <c r="J1944" i="15"/>
  <c r="J1945" i="15"/>
  <c r="J1946" i="15"/>
  <c r="J1947" i="15"/>
  <c r="J1948" i="15"/>
  <c r="J1949" i="15"/>
  <c r="J1950" i="15"/>
  <c r="J1951" i="15"/>
  <c r="J1952" i="15"/>
  <c r="J1953" i="15"/>
  <c r="J1954" i="15"/>
  <c r="J1955" i="15"/>
  <c r="J1958" i="15"/>
  <c r="J1962" i="15"/>
  <c r="J1963" i="15"/>
  <c r="J1964" i="15"/>
  <c r="J1965" i="15"/>
  <c r="J1966" i="15"/>
  <c r="J1967" i="15"/>
  <c r="U2379" i="15"/>
  <c r="M2379" i="15"/>
  <c r="N2379" i="15" s="1"/>
  <c r="K2189" i="15" l="1"/>
  <c r="K2056" i="15"/>
  <c r="K1882" i="15"/>
  <c r="K1759" i="15"/>
  <c r="K2211" i="15"/>
  <c r="K2199" i="15"/>
  <c r="K2193" i="15"/>
  <c r="K2191" i="15"/>
  <c r="K2190" i="15"/>
  <c r="K1924" i="15"/>
  <c r="K1892" i="15"/>
  <c r="K1888" i="15"/>
  <c r="K1886" i="15"/>
  <c r="K1883" i="15"/>
  <c r="K2125" i="15"/>
  <c r="K2085" i="15"/>
  <c r="K2068" i="15"/>
  <c r="K2059" i="15"/>
  <c r="K2057" i="15"/>
  <c r="K1741" i="15"/>
  <c r="K1733" i="15"/>
  <c r="K1729" i="15"/>
  <c r="K1727" i="15"/>
  <c r="K1726" i="15"/>
  <c r="K1725" i="15"/>
  <c r="K1709" i="15"/>
  <c r="K1697" i="15"/>
  <c r="K1693" i="15"/>
  <c r="K1691" i="15"/>
  <c r="K1689" i="15"/>
  <c r="K2155" i="15"/>
  <c r="K2133" i="15"/>
  <c r="K2129" i="15"/>
  <c r="K2127" i="15"/>
  <c r="K2126" i="15"/>
  <c r="K2024" i="15"/>
  <c r="K1942" i="15"/>
  <c r="K1932" i="15"/>
  <c r="K1928" i="15"/>
  <c r="K1926" i="15"/>
  <c r="K1925" i="15"/>
  <c r="K1860" i="15"/>
  <c r="K1852" i="15"/>
  <c r="K1846" i="15"/>
  <c r="K1842" i="15"/>
  <c r="K1826" i="15"/>
  <c r="K1818" i="15"/>
  <c r="K1814" i="15"/>
  <c r="K1812" i="15"/>
  <c r="K1811" i="15"/>
  <c r="K1808" i="15"/>
  <c r="K1800" i="15"/>
  <c r="K1796" i="15"/>
  <c r="K1794" i="15"/>
  <c r="K1792" i="15"/>
  <c r="K1776" i="15"/>
  <c r="K1768" i="15"/>
  <c r="K1763" i="15"/>
  <c r="K1761" i="15"/>
  <c r="K1760" i="15"/>
  <c r="K2170" i="15"/>
  <c r="K2162" i="15"/>
  <c r="K2157" i="15"/>
  <c r="K2156" i="15"/>
  <c r="K2105" i="15"/>
  <c r="K2097" i="15"/>
  <c r="K2091" i="15"/>
  <c r="K2087" i="15"/>
  <c r="K2086" i="15"/>
  <c r="K2040" i="15"/>
  <c r="K2032" i="15"/>
  <c r="K2028" i="15"/>
  <c r="K2026" i="15"/>
  <c r="K2025" i="15"/>
  <c r="K1844" i="15"/>
  <c r="K1843" i="15"/>
  <c r="K1690" i="15"/>
  <c r="K2229" i="15"/>
  <c r="K2215" i="15"/>
  <c r="K2213" i="15"/>
  <c r="K2212" i="15"/>
  <c r="K2178" i="15"/>
  <c r="K2174" i="15"/>
  <c r="K2172" i="15"/>
  <c r="K2171" i="15"/>
  <c r="K2147" i="15"/>
  <c r="K2143" i="15"/>
  <c r="K2142" i="15"/>
  <c r="K2141" i="15"/>
  <c r="K2115" i="15"/>
  <c r="K2109" i="15"/>
  <c r="K2107" i="15"/>
  <c r="K2106" i="15"/>
  <c r="K2078" i="15"/>
  <c r="K2074" i="15"/>
  <c r="K2072" i="15"/>
  <c r="K2071" i="15"/>
  <c r="K2048" i="15"/>
  <c r="K2044" i="15"/>
  <c r="K2042" i="15"/>
  <c r="K2041" i="15"/>
  <c r="K1904" i="15"/>
  <c r="K1793" i="15"/>
  <c r="K1966" i="15"/>
  <c r="K1912" i="15"/>
  <c r="K1908" i="15"/>
  <c r="K1906" i="15"/>
  <c r="K1905" i="15"/>
  <c r="K1872" i="15"/>
  <c r="K1868" i="15"/>
  <c r="K1866" i="15"/>
  <c r="K1865" i="15"/>
  <c r="K1864" i="15"/>
  <c r="K1863" i="15"/>
  <c r="K1862" i="15"/>
  <c r="K1861" i="15"/>
  <c r="K1834" i="15"/>
  <c r="K1830" i="15"/>
  <c r="K1828" i="15"/>
  <c r="K1827" i="15"/>
  <c r="K1784" i="15"/>
  <c r="K1780" i="15"/>
  <c r="K1778" i="15"/>
  <c r="K1777" i="15"/>
  <c r="K1749" i="15"/>
  <c r="K1745" i="15"/>
  <c r="K1743" i="15"/>
  <c r="K1742" i="15"/>
  <c r="K1717" i="15"/>
  <c r="K1713" i="15"/>
  <c r="K1711" i="15"/>
  <c r="K1710" i="15"/>
  <c r="K2236" i="15"/>
  <c r="K2233" i="15"/>
  <c r="K2232" i="15"/>
  <c r="K2230" i="15"/>
  <c r="K2207" i="15"/>
  <c r="K2205" i="15"/>
  <c r="K2203" i="15"/>
  <c r="K2202" i="15"/>
  <c r="K2201" i="15"/>
  <c r="K2200" i="15"/>
  <c r="K2184" i="15"/>
  <c r="K2182" i="15"/>
  <c r="K2181" i="15"/>
  <c r="K2179" i="15"/>
  <c r="K2166" i="15"/>
  <c r="K2164" i="15"/>
  <c r="K2163" i="15"/>
  <c r="K2151" i="15"/>
  <c r="K2149" i="15"/>
  <c r="K2148" i="15"/>
  <c r="K2137" i="15"/>
  <c r="K2135" i="15"/>
  <c r="K2134" i="15"/>
  <c r="K2121" i="15"/>
  <c r="K2117" i="15"/>
  <c r="K2101" i="15"/>
  <c r="K2099" i="15"/>
  <c r="K2098" i="15"/>
  <c r="K2082" i="15"/>
  <c r="K2080" i="15"/>
  <c r="K2079" i="15"/>
  <c r="K2064" i="15"/>
  <c r="K2062" i="15"/>
  <c r="K2052" i="15"/>
  <c r="K2050" i="15"/>
  <c r="K2049" i="15"/>
  <c r="K2036" i="15"/>
  <c r="K2034" i="15"/>
  <c r="K2033" i="15"/>
  <c r="K1967" i="15"/>
  <c r="K1950" i="15"/>
  <c r="K1946" i="15"/>
  <c r="K1944" i="15"/>
  <c r="K1943" i="15"/>
  <c r="K1916" i="15"/>
  <c r="K1914" i="15"/>
  <c r="K1913" i="15"/>
  <c r="K1898" i="15"/>
  <c r="K1897" i="15"/>
  <c r="K1896" i="15"/>
  <c r="K1895" i="15"/>
  <c r="K1894" i="15"/>
  <c r="K1893" i="15"/>
  <c r="K1878" i="15"/>
  <c r="K1876" i="15"/>
  <c r="K1875" i="15"/>
  <c r="K1856" i="15"/>
  <c r="K1854" i="15"/>
  <c r="K1853" i="15"/>
  <c r="K1838" i="15"/>
  <c r="K1836" i="15"/>
  <c r="K1835" i="15"/>
  <c r="K1822" i="15"/>
  <c r="K1820" i="15"/>
  <c r="K1819" i="15"/>
  <c r="K1804" i="15"/>
  <c r="K1802" i="15"/>
  <c r="K1801" i="15"/>
  <c r="K1788" i="15"/>
  <c r="K1786" i="15"/>
  <c r="K1785" i="15"/>
  <c r="K1772" i="15"/>
  <c r="K1770" i="15"/>
  <c r="K1769" i="15"/>
  <c r="K1753" i="15"/>
  <c r="K1751" i="15"/>
  <c r="K1750" i="15"/>
  <c r="K1737" i="15"/>
  <c r="K1735" i="15"/>
  <c r="K1734" i="15"/>
  <c r="K1721" i="15"/>
  <c r="K1719" i="15"/>
  <c r="K1718" i="15"/>
  <c r="K1705" i="15"/>
  <c r="K1703" i="15"/>
  <c r="K1702" i="15"/>
  <c r="K1701" i="15"/>
  <c r="K1699" i="15"/>
  <c r="K1698" i="15"/>
  <c r="K1685" i="15"/>
  <c r="K1683" i="15"/>
  <c r="K2227" i="15"/>
  <c r="K2226" i="15"/>
  <c r="K2224" i="15"/>
  <c r="K2223" i="15"/>
  <c r="K2222" i="15"/>
  <c r="K2219" i="15"/>
  <c r="K2218" i="15"/>
  <c r="K2216" i="15"/>
  <c r="K2209" i="15"/>
  <c r="K2208" i="15"/>
  <c r="K2195" i="15"/>
  <c r="K2194" i="15"/>
  <c r="K2187" i="15"/>
  <c r="K2186" i="15"/>
  <c r="K2185" i="15"/>
  <c r="K2176" i="15"/>
  <c r="K2175" i="15"/>
  <c r="K2168" i="15"/>
  <c r="K2160" i="15"/>
  <c r="K2159" i="15"/>
  <c r="K2153" i="15"/>
  <c r="K2152" i="15"/>
  <c r="K2145" i="15"/>
  <c r="K2144" i="15"/>
  <c r="K2139" i="15"/>
  <c r="K2138" i="15"/>
  <c r="K2131" i="15"/>
  <c r="K2123" i="15"/>
  <c r="K2111" i="15"/>
  <c r="K2110" i="15"/>
  <c r="K2103" i="15"/>
  <c r="K2102" i="15"/>
  <c r="K2095" i="15"/>
  <c r="K2094" i="15"/>
  <c r="K2084" i="15"/>
  <c r="K2083" i="15"/>
  <c r="K2076" i="15"/>
  <c r="K2075" i="15"/>
  <c r="K2066" i="15"/>
  <c r="K2065" i="15"/>
  <c r="K2060" i="15"/>
  <c r="K2054" i="15"/>
  <c r="K2053" i="15"/>
  <c r="K2046" i="15"/>
  <c r="K2045" i="15"/>
  <c r="K2038" i="15"/>
  <c r="K2037" i="15"/>
  <c r="K2030" i="15"/>
  <c r="K2029" i="15"/>
  <c r="K1964" i="15"/>
  <c r="K1963" i="15"/>
  <c r="K1962" i="15"/>
  <c r="K1954" i="15"/>
  <c r="K1952" i="15"/>
  <c r="K1951" i="15"/>
  <c r="K1938" i="15"/>
  <c r="K1936" i="15"/>
  <c r="K1933" i="15"/>
  <c r="K1922" i="15"/>
  <c r="K1920" i="15"/>
  <c r="K1918" i="15"/>
  <c r="K1917" i="15"/>
  <c r="K1910" i="15"/>
  <c r="K1909" i="15"/>
  <c r="K1902" i="15"/>
  <c r="K1899" i="15"/>
  <c r="K1890" i="15"/>
  <c r="K1889" i="15"/>
  <c r="K1880" i="15"/>
  <c r="K1879" i="15"/>
  <c r="K1870" i="15"/>
  <c r="K1869" i="15"/>
  <c r="K1858" i="15"/>
  <c r="K1857" i="15"/>
  <c r="K1848" i="15"/>
  <c r="K1847" i="15"/>
  <c r="K1840" i="15"/>
  <c r="K1839" i="15"/>
  <c r="K1832" i="15"/>
  <c r="K1831" i="15"/>
  <c r="K1824" i="15"/>
  <c r="K1823" i="15"/>
  <c r="K1816" i="15"/>
  <c r="K1815" i="15"/>
  <c r="K1806" i="15"/>
  <c r="K1805" i="15"/>
  <c r="K1798" i="15"/>
  <c r="K1797" i="15"/>
  <c r="K1790" i="15"/>
  <c r="K1789" i="15"/>
  <c r="K1782" i="15"/>
  <c r="K1781" i="15"/>
  <c r="K1774" i="15"/>
  <c r="K1773" i="15"/>
  <c r="K1765" i="15"/>
  <c r="K1764" i="15"/>
  <c r="K1757" i="15"/>
  <c r="K1754" i="15"/>
  <c r="K1747" i="15"/>
  <c r="K1746" i="15"/>
  <c r="K1739" i="15"/>
  <c r="K1738" i="15"/>
  <c r="K1731" i="15"/>
  <c r="K1730" i="15"/>
  <c r="K1723" i="15"/>
  <c r="K1722" i="15"/>
  <c r="K1715" i="15"/>
  <c r="K1714" i="15"/>
  <c r="K1707" i="15"/>
  <c r="K1706" i="15"/>
  <c r="K2228" i="15"/>
  <c r="K2220" i="15"/>
  <c r="K2214" i="15"/>
  <c r="K2210" i="15"/>
  <c r="K2206" i="15"/>
  <c r="K1695" i="15"/>
  <c r="K1694" i="15"/>
  <c r="K1687" i="15"/>
  <c r="K1686" i="15"/>
  <c r="K2198" i="15"/>
  <c r="K2196" i="15"/>
  <c r="K2192" i="15"/>
  <c r="K2188" i="15"/>
  <c r="K2183" i="15"/>
  <c r="K2177" i="15"/>
  <c r="K2173" i="15"/>
  <c r="K2169" i="15"/>
  <c r="K2165" i="15"/>
  <c r="K2161" i="15"/>
  <c r="K2158" i="15"/>
  <c r="K2154" i="15"/>
  <c r="K2150" i="15"/>
  <c r="K2146" i="15"/>
  <c r="K2140" i="15"/>
  <c r="K2136" i="15"/>
  <c r="K2132" i="15"/>
  <c r="K2128" i="15"/>
  <c r="K2124" i="15"/>
  <c r="K2120" i="15"/>
  <c r="K2118" i="15"/>
  <c r="K2114" i="15"/>
  <c r="K2112" i="15"/>
  <c r="K2104" i="15"/>
  <c r="K2100" i="15"/>
  <c r="K2090" i="15"/>
  <c r="K2081" i="15"/>
  <c r="K2077" i="15"/>
  <c r="K2073" i="15"/>
  <c r="K2067" i="15"/>
  <c r="K2063" i="15"/>
  <c r="K2061" i="15"/>
  <c r="K2058" i="15"/>
  <c r="K2055" i="15"/>
  <c r="K2051" i="15"/>
  <c r="K2047" i="15"/>
  <c r="K2043" i="15"/>
  <c r="K2039" i="15"/>
  <c r="K2035" i="15"/>
  <c r="K2031" i="15"/>
  <c r="K2027" i="15"/>
  <c r="K1965" i="15"/>
  <c r="K1891" i="15"/>
  <c r="K1887" i="15"/>
  <c r="K1881" i="15"/>
  <c r="K1877" i="15"/>
  <c r="K1871" i="15"/>
  <c r="K1867" i="15"/>
  <c r="K1859" i="15"/>
  <c r="K1855" i="15"/>
  <c r="K1851" i="15"/>
  <c r="K1849" i="15"/>
  <c r="K1845" i="15"/>
  <c r="K1841" i="15"/>
  <c r="K1837" i="15"/>
  <c r="K1833" i="15"/>
  <c r="K1829" i="15"/>
  <c r="K1825" i="15"/>
  <c r="K1821" i="15"/>
  <c r="K1817" i="15"/>
  <c r="K1813" i="15"/>
  <c r="K1807" i="15"/>
  <c r="K1803" i="15"/>
  <c r="K1799" i="15"/>
  <c r="K1795" i="15"/>
  <c r="K1791" i="15"/>
  <c r="K1787" i="15"/>
  <c r="K1783" i="15"/>
  <c r="K1779" i="15"/>
  <c r="K1958" i="15"/>
  <c r="K1957" i="15" s="1"/>
  <c r="K1955" i="15"/>
  <c r="K1948" i="15"/>
  <c r="K1947" i="15"/>
  <c r="K1940" i="15"/>
  <c r="K1939" i="15"/>
  <c r="K1930" i="15"/>
  <c r="K1929" i="15"/>
  <c r="K1921" i="15"/>
  <c r="K1915" i="15"/>
  <c r="K1911" i="15"/>
  <c r="K1907" i="15"/>
  <c r="K1903" i="15"/>
  <c r="K1775" i="15"/>
  <c r="K1771" i="15"/>
  <c r="K1767" i="15"/>
  <c r="K1766" i="15"/>
  <c r="K1762" i="15"/>
  <c r="K1758" i="15"/>
  <c r="K1752" i="15"/>
  <c r="K1748" i="15"/>
  <c r="K1744" i="15"/>
  <c r="K1740" i="15"/>
  <c r="K1736" i="15"/>
  <c r="K1732" i="15"/>
  <c r="K1728" i="15"/>
  <c r="K1724" i="15"/>
  <c r="K1720" i="15"/>
  <c r="K1716" i="15"/>
  <c r="K1712" i="15"/>
  <c r="K1708" i="15"/>
  <c r="K1704" i="15"/>
  <c r="K1700" i="15"/>
  <c r="K1696" i="15"/>
  <c r="K1692" i="15"/>
  <c r="K1688" i="15"/>
  <c r="K1684" i="15"/>
  <c r="K1953" i="15"/>
  <c r="K1949" i="15"/>
  <c r="K1945" i="15"/>
  <c r="K1941" i="15"/>
  <c r="K1937" i="15"/>
  <c r="K1931" i="15"/>
  <c r="K1927" i="15"/>
  <c r="K1923" i="15"/>
  <c r="K1919" i="15"/>
  <c r="K1961" i="15" l="1"/>
  <c r="K2376" i="15"/>
  <c r="F2358" i="15" l="1"/>
  <c r="K2358" i="15" s="1"/>
  <c r="F2355" i="15"/>
  <c r="F2353" i="15"/>
  <c r="K2353" i="15" s="1"/>
  <c r="F2352" i="15"/>
  <c r="K2352" i="15" s="1"/>
  <c r="F2361" i="15" l="1"/>
  <c r="K2306" i="15" l="1"/>
  <c r="F2304" i="15"/>
  <c r="F2320" i="15"/>
  <c r="K2304" i="15" l="1"/>
  <c r="F2329" i="15"/>
  <c r="K2375" i="15" l="1"/>
  <c r="F2269" i="15"/>
  <c r="F2276" i="15"/>
  <c r="K2307" i="15"/>
  <c r="F2308" i="15"/>
  <c r="J1971" i="15"/>
  <c r="H1981" i="15"/>
  <c r="J1981" i="15"/>
  <c r="H1982" i="15"/>
  <c r="J1982" i="15"/>
  <c r="H1985" i="15"/>
  <c r="J1985" i="15"/>
  <c r="K4" i="15"/>
  <c r="K2308" i="15" l="1"/>
  <c r="K1985" i="15"/>
  <c r="K1981" i="15"/>
  <c r="K1982" i="15"/>
  <c r="K1971" i="15"/>
  <c r="F2366" i="15"/>
  <c r="M2155" i="15" l="1"/>
  <c r="N2155" i="15" s="1"/>
  <c r="M2152" i="15"/>
  <c r="N2152" i="15" s="1"/>
  <c r="M2149" i="15"/>
  <c r="N2149" i="15" s="1"/>
  <c r="M2147" i="15"/>
  <c r="N2147" i="15" s="1"/>
  <c r="M2146" i="15"/>
  <c r="N2146" i="15" s="1"/>
  <c r="M2136" i="15"/>
  <c r="N2136" i="15" s="1"/>
  <c r="M2135" i="15"/>
  <c r="N2135" i="15" s="1"/>
  <c r="H2118" i="15"/>
  <c r="H2117" i="15"/>
  <c r="H2115" i="15"/>
  <c r="H2114" i="15"/>
  <c r="H2112" i="15"/>
  <c r="H2111" i="15"/>
  <c r="H2110" i="15"/>
  <c r="H2109" i="15"/>
  <c r="H2107" i="15"/>
  <c r="H2106" i="15"/>
  <c r="H2105" i="15"/>
  <c r="H2104" i="15"/>
  <c r="H2103" i="15"/>
  <c r="H2102" i="15"/>
  <c r="H2101" i="15"/>
  <c r="H2100" i="15"/>
  <c r="H2099" i="15"/>
  <c r="H2098" i="15"/>
  <c r="H2097" i="15"/>
  <c r="H2095" i="15"/>
  <c r="H2043" i="15"/>
  <c r="H2042" i="15"/>
  <c r="H2041" i="15"/>
  <c r="H2040" i="15"/>
  <c r="H2039" i="15"/>
  <c r="H2038" i="15"/>
  <c r="H2037" i="15"/>
  <c r="H2036" i="15"/>
  <c r="H2035" i="15"/>
  <c r="H2034" i="15"/>
  <c r="H2033" i="15"/>
  <c r="H2032" i="15"/>
  <c r="H2031" i="15"/>
  <c r="H2030" i="15"/>
  <c r="H2029" i="15"/>
  <c r="H2027" i="15"/>
  <c r="J2023" i="15"/>
  <c r="J2022" i="15"/>
  <c r="J2021" i="15"/>
  <c r="H2018" i="15"/>
  <c r="H2017" i="15"/>
  <c r="J2015" i="15"/>
  <c r="J2013" i="15"/>
  <c r="J2010" i="15"/>
  <c r="H2010" i="15"/>
  <c r="J2009" i="15"/>
  <c r="H2009" i="15"/>
  <c r="J2008" i="15"/>
  <c r="H2008" i="15"/>
  <c r="J2007" i="15"/>
  <c r="H2007" i="15"/>
  <c r="J2006" i="15"/>
  <c r="H2006" i="15"/>
  <c r="J2005" i="15"/>
  <c r="H2005" i="15"/>
  <c r="J2004" i="15"/>
  <c r="H2004" i="15"/>
  <c r="J2003" i="15"/>
  <c r="H2003" i="15"/>
  <c r="J2001" i="15"/>
  <c r="H2001" i="15"/>
  <c r="J2000" i="15"/>
  <c r="H2000" i="15"/>
  <c r="J1999" i="15"/>
  <c r="H1999" i="15"/>
  <c r="J1998" i="15"/>
  <c r="H1998" i="15"/>
  <c r="J1997" i="15"/>
  <c r="H1997" i="15"/>
  <c r="J1996" i="15"/>
  <c r="H1996" i="15"/>
  <c r="J1995" i="15"/>
  <c r="H1995" i="15"/>
  <c r="J1993" i="15"/>
  <c r="H1993" i="15"/>
  <c r="J1992" i="15"/>
  <c r="H1992" i="15"/>
  <c r="J1989" i="15"/>
  <c r="H1989" i="15"/>
  <c r="J1988" i="15"/>
  <c r="H1988" i="15"/>
  <c r="J1984" i="15"/>
  <c r="J1983" i="15"/>
  <c r="H1983" i="15"/>
  <c r="J1980" i="15"/>
  <c r="H1980" i="15"/>
  <c r="J1979" i="15"/>
  <c r="H1979" i="15"/>
  <c r="J1978" i="15"/>
  <c r="H1978" i="15"/>
  <c r="J1977" i="15"/>
  <c r="H1977" i="15"/>
  <c r="J1976" i="15"/>
  <c r="J1975" i="15"/>
  <c r="H1975" i="15"/>
  <c r="J1974" i="15"/>
  <c r="H1974" i="15"/>
  <c r="J1973" i="15"/>
  <c r="J1972" i="15"/>
  <c r="H1972" i="15"/>
  <c r="H1971" i="15"/>
  <c r="H1966" i="15"/>
  <c r="H1965" i="15"/>
  <c r="H1964" i="15"/>
  <c r="H1963" i="15"/>
  <c r="H1962" i="15"/>
  <c r="H1958" i="15"/>
  <c r="H1955" i="15"/>
  <c r="H1954" i="15"/>
  <c r="H1758" i="15"/>
  <c r="H1757" i="15"/>
  <c r="H1753" i="15"/>
  <c r="H1752" i="15"/>
  <c r="H1751" i="15"/>
  <c r="H1750" i="15"/>
  <c r="H1749" i="15"/>
  <c r="H1680" i="15"/>
  <c r="H1679" i="15"/>
  <c r="H1678" i="15"/>
  <c r="H1677" i="15"/>
  <c r="H1676" i="15"/>
  <c r="H1668" i="15"/>
  <c r="H1720" i="15" l="1"/>
  <c r="H2094" i="15"/>
  <c r="K2000" i="15"/>
  <c r="K2003" i="15"/>
  <c r="H1702" i="15"/>
  <c r="K1979" i="15"/>
  <c r="K1984" i="15"/>
  <c r="H2015" i="15"/>
  <c r="H1671" i="15"/>
  <c r="H1712" i="15"/>
  <c r="H1706" i="15"/>
  <c r="H1724" i="15"/>
  <c r="H1698" i="15"/>
  <c r="H1716" i="15"/>
  <c r="K1992" i="15"/>
  <c r="K1995" i="15"/>
  <c r="K2008" i="15"/>
  <c r="K2021" i="15"/>
  <c r="K2022" i="15"/>
  <c r="K2023" i="15"/>
  <c r="H2148" i="15"/>
  <c r="H2054" i="15"/>
  <c r="H2079" i="15"/>
  <c r="H2090" i="15"/>
  <c r="H1700" i="15"/>
  <c r="H1704" i="15"/>
  <c r="H1708" i="15"/>
  <c r="H1710" i="15"/>
  <c r="H1718" i="15"/>
  <c r="H1726" i="15"/>
  <c r="H1714" i="15"/>
  <c r="H1722" i="15"/>
  <c r="H2120" i="15"/>
  <c r="K1972" i="15"/>
  <c r="K1975" i="15"/>
  <c r="K1978" i="15"/>
  <c r="K1988" i="15"/>
  <c r="K1996" i="15"/>
  <c r="K1999" i="15"/>
  <c r="K2004" i="15"/>
  <c r="K2007" i="15"/>
  <c r="H2013" i="15"/>
  <c r="H2021" i="15"/>
  <c r="H2022" i="15"/>
  <c r="H2023" i="15"/>
  <c r="H2024" i="15"/>
  <c r="H2056" i="15"/>
  <c r="H2077" i="15"/>
  <c r="H2081" i="15"/>
  <c r="H1672" i="15"/>
  <c r="H1683" i="15"/>
  <c r="H1699" i="15"/>
  <c r="H1701" i="15"/>
  <c r="H1703" i="15"/>
  <c r="H1705" i="15"/>
  <c r="H1707" i="15"/>
  <c r="H1709" i="15"/>
  <c r="H1711" i="15"/>
  <c r="H1713" i="15"/>
  <c r="H1715" i="15"/>
  <c r="H1717" i="15"/>
  <c r="H1719" i="15"/>
  <c r="H1721" i="15"/>
  <c r="H1723" i="15"/>
  <c r="H1725" i="15"/>
  <c r="H1727" i="15"/>
  <c r="H1953" i="15"/>
  <c r="K1973" i="15"/>
  <c r="K1974" i="15"/>
  <c r="K1976" i="15"/>
  <c r="K1977" i="15"/>
  <c r="K1980" i="15"/>
  <c r="J2014" i="15"/>
  <c r="K2014" i="15" s="1"/>
  <c r="H2014" i="15"/>
  <c r="J2012" i="15"/>
  <c r="K2012" i="15" s="1"/>
  <c r="H2012" i="15"/>
  <c r="J2016" i="15"/>
  <c r="K2016" i="15" s="1"/>
  <c r="H2016" i="15"/>
  <c r="H2055" i="15"/>
  <c r="K1983" i="15"/>
  <c r="K1989" i="15"/>
  <c r="K1993" i="15"/>
  <c r="K1997" i="15"/>
  <c r="K1998" i="15"/>
  <c r="K2001" i="15"/>
  <c r="K2005" i="15"/>
  <c r="K2006" i="15"/>
  <c r="K2009" i="15"/>
  <c r="K2010" i="15"/>
  <c r="H2078" i="15"/>
  <c r="H2080" i="15"/>
  <c r="H2082" i="15"/>
  <c r="H2087" i="15"/>
  <c r="H2091" i="15"/>
  <c r="H2121" i="15"/>
  <c r="H2149" i="15"/>
  <c r="H1669" i="15"/>
  <c r="H1674" i="15"/>
  <c r="H1681" i="15"/>
  <c r="H1685" i="15"/>
  <c r="H1686" i="15"/>
  <c r="H1687" i="15"/>
  <c r="H1688" i="15"/>
  <c r="H1689" i="15"/>
  <c r="H1690" i="15"/>
  <c r="H1691" i="15"/>
  <c r="H1692" i="15"/>
  <c r="H1693" i="15"/>
  <c r="H1694" i="15"/>
  <c r="H1695" i="15"/>
  <c r="H1696" i="15"/>
  <c r="H1729" i="15"/>
  <c r="H1730" i="15"/>
  <c r="H1731" i="15"/>
  <c r="H1732" i="15"/>
  <c r="H1733" i="15"/>
  <c r="H1734" i="15"/>
  <c r="H1735" i="15"/>
  <c r="H1736" i="15"/>
  <c r="H1737" i="15"/>
  <c r="H1738" i="15"/>
  <c r="H1739" i="15"/>
  <c r="H1740" i="15"/>
  <c r="H1741" i="15"/>
  <c r="H1742" i="15"/>
  <c r="H1743" i="15"/>
  <c r="H1744" i="15"/>
  <c r="H1745" i="15"/>
  <c r="H1746" i="15"/>
  <c r="K2013" i="15"/>
  <c r="K2015" i="15"/>
  <c r="J2017" i="15"/>
  <c r="K2017" i="15" s="1"/>
  <c r="J2018" i="15"/>
  <c r="K2018" i="15" s="1"/>
  <c r="J2020" i="15"/>
  <c r="K2020" i="15" s="1"/>
  <c r="H2028" i="15"/>
  <c r="H2058" i="15"/>
  <c r="H2059" i="15"/>
  <c r="H2060" i="15"/>
  <c r="H2061" i="15"/>
  <c r="H2085" i="15"/>
  <c r="H2146" i="15"/>
  <c r="H2156" i="15"/>
  <c r="K2328" i="15"/>
  <c r="K2327" i="15"/>
  <c r="K2326" i="15"/>
  <c r="K2325" i="15"/>
  <c r="K1970" i="15" l="1"/>
  <c r="K367" i="15" s="1"/>
  <c r="K2283" i="15"/>
  <c r="K2272" i="15" s="1"/>
  <c r="H2186" i="15"/>
  <c r="H2155" i="15"/>
  <c r="H2084" i="15"/>
  <c r="F2324" i="15"/>
  <c r="F2283" i="15" s="1"/>
  <c r="F2272" i="15" s="1"/>
  <c r="K7" i="15" l="1"/>
  <c r="F6" i="15"/>
  <c r="K6" i="15" l="1"/>
  <c r="H2346" i="15"/>
  <c r="K2374" i="15" l="1"/>
  <c r="K2367" i="15"/>
  <c r="K2366" i="15" l="1"/>
  <c r="F2378" i="15" l="1"/>
  <c r="K2378" i="15"/>
</calcChain>
</file>

<file path=xl/sharedStrings.xml><?xml version="1.0" encoding="utf-8"?>
<sst xmlns="http://schemas.openxmlformats.org/spreadsheetml/2006/main" count="7221" uniqueCount="2267">
  <si>
    <t>―</t>
  </si>
  <si>
    <t>Лампочки фарные</t>
  </si>
  <si>
    <t>Лампочки габоритные</t>
  </si>
  <si>
    <t>Зеркало</t>
  </si>
  <si>
    <t>Штанги</t>
  </si>
  <si>
    <t>Главный цилиндр сцепления</t>
  </si>
  <si>
    <t>Крестовина карданного вала</t>
  </si>
  <si>
    <t>Поворотные кулаки в комплекте</t>
  </si>
  <si>
    <t>Ступица колеса</t>
  </si>
  <si>
    <t>Шарнир рулевых тяг</t>
  </si>
  <si>
    <t>Вакуумный усилитель</t>
  </si>
  <si>
    <t>Замки дверные</t>
  </si>
  <si>
    <t>Ручки дверные</t>
  </si>
  <si>
    <t>Лобовое стекло</t>
  </si>
  <si>
    <t>Болты карданные</t>
  </si>
  <si>
    <t>Диск колесный</t>
  </si>
  <si>
    <t>Стопорные кольца</t>
  </si>
  <si>
    <t>Муфты синхронизатора</t>
  </si>
  <si>
    <t>Блок шестерни промежуточного вала</t>
  </si>
  <si>
    <t>Шестерня заднего хода</t>
  </si>
  <si>
    <t>Шестерня первой передачи</t>
  </si>
  <si>
    <t>Крышка КПП</t>
  </si>
  <si>
    <t>Промежуточный вал раздаточной коробки</t>
  </si>
  <si>
    <t>Шестерня включения переднего и заднего моста</t>
  </si>
  <si>
    <t>Радиатор печки</t>
  </si>
  <si>
    <t>Патрубки радиатора</t>
  </si>
  <si>
    <t>Диск выжимной</t>
  </si>
  <si>
    <t>генератор</t>
  </si>
  <si>
    <t>Насос маслянный</t>
  </si>
  <si>
    <t>маслоотражатель</t>
  </si>
  <si>
    <t>топливный насос</t>
  </si>
  <si>
    <t>6 ст 55</t>
  </si>
  <si>
    <t>6 ст 60</t>
  </si>
  <si>
    <t>Компрессор</t>
  </si>
  <si>
    <t>Стартер</t>
  </si>
  <si>
    <t>Форсунки</t>
  </si>
  <si>
    <t>Распылитель</t>
  </si>
  <si>
    <t>Глушитель</t>
  </si>
  <si>
    <t>Радиатор</t>
  </si>
  <si>
    <t>Рукава</t>
  </si>
  <si>
    <t>Тяга рулевая</t>
  </si>
  <si>
    <t>Камера тормозная</t>
  </si>
  <si>
    <t>Головки блока</t>
  </si>
  <si>
    <t>Поршневая группа</t>
  </si>
  <si>
    <t>Кольца поршневые</t>
  </si>
  <si>
    <t>Вкладыши</t>
  </si>
  <si>
    <t>толкатели</t>
  </si>
  <si>
    <t>КПП</t>
  </si>
  <si>
    <t>кардан</t>
  </si>
  <si>
    <t>поршневые кольца</t>
  </si>
  <si>
    <t>V</t>
  </si>
  <si>
    <t>тормозные колодки</t>
  </si>
  <si>
    <t>втулки стартера</t>
  </si>
  <si>
    <t>л</t>
  </si>
  <si>
    <t>ЭГ-14 22х30х60</t>
  </si>
  <si>
    <t>ЭГ-74 2-15х30х40</t>
  </si>
  <si>
    <t>ЭГ-4 25х32х65</t>
  </si>
  <si>
    <t>шт</t>
  </si>
  <si>
    <t>Указатели поворота</t>
  </si>
  <si>
    <t>Фары</t>
  </si>
  <si>
    <t>Задний фонарь</t>
  </si>
  <si>
    <t>Лампы фарные</t>
  </si>
  <si>
    <t>Лампы габаритные</t>
  </si>
  <si>
    <t>Замок зажигания</t>
  </si>
  <si>
    <t>Провода высокого напряжения</t>
  </si>
  <si>
    <t>Реле стартера</t>
  </si>
  <si>
    <t>Втулки стартера</t>
  </si>
  <si>
    <t>Сигнал</t>
  </si>
  <si>
    <t>Центральный переключатель</t>
  </si>
  <si>
    <t>Катушка зажигания</t>
  </si>
  <si>
    <t>Транзистор коммутатор</t>
  </si>
  <si>
    <t>Распределитель зажигания</t>
  </si>
  <si>
    <t>Шланг тормозной</t>
  </si>
  <si>
    <t>Шланг печки</t>
  </si>
  <si>
    <t>Гайка</t>
  </si>
  <si>
    <t>Контакты</t>
  </si>
  <si>
    <t>Клапанные сальники</t>
  </si>
  <si>
    <t>Клапана</t>
  </si>
  <si>
    <t>Поршневые кольца</t>
  </si>
  <si>
    <t>Опорные шайбы</t>
  </si>
  <si>
    <t>Сальники передней крышки</t>
  </si>
  <si>
    <t>Комплект прокладок на двигатель</t>
  </si>
  <si>
    <t>Термостат</t>
  </si>
  <si>
    <t>Кардан</t>
  </si>
  <si>
    <t>Передний мост</t>
  </si>
  <si>
    <t>Ротор</t>
  </si>
  <si>
    <t>Крышка распределителя</t>
  </si>
  <si>
    <t>Привод распределителя</t>
  </si>
  <si>
    <t>Насос ГУРа</t>
  </si>
  <si>
    <t>Насос НШ</t>
  </si>
  <si>
    <t>Фонарь задний</t>
  </si>
  <si>
    <t>Реле зарядки</t>
  </si>
  <si>
    <t>Моторные подушки</t>
  </si>
  <si>
    <t>Футорки</t>
  </si>
  <si>
    <t>Приемная труба</t>
  </si>
  <si>
    <t>Поршня</t>
  </si>
  <si>
    <t>Венец маховика</t>
  </si>
  <si>
    <t>Топливный насос</t>
  </si>
  <si>
    <t>Плунжера</t>
  </si>
  <si>
    <t>Рейка</t>
  </si>
  <si>
    <t>Фильтр грубой очистки топлива</t>
  </si>
  <si>
    <t>Колодка</t>
  </si>
  <si>
    <t>Кран разделительный</t>
  </si>
  <si>
    <t>Ремень</t>
  </si>
  <si>
    <t>Гибкие соединения</t>
  </si>
  <si>
    <t>Трос газа</t>
  </si>
  <si>
    <t>Распылители</t>
  </si>
  <si>
    <t>Тормозная лента</t>
  </si>
  <si>
    <t>Тормозной кран</t>
  </si>
  <si>
    <t>Фильтры</t>
  </si>
  <si>
    <t>Насос подкачки</t>
  </si>
  <si>
    <t>Рукава охлаждения</t>
  </si>
  <si>
    <t>Подфарники</t>
  </si>
  <si>
    <t>Подкачивающий насос</t>
  </si>
  <si>
    <t>Промежуточные опоры</t>
  </si>
  <si>
    <t>Насос</t>
  </si>
  <si>
    <t>Оптика</t>
  </si>
  <si>
    <t>Сальники клапанов</t>
  </si>
  <si>
    <t>Датчик распределитель зажигания</t>
  </si>
  <si>
    <t>Коммутатор</t>
  </si>
  <si>
    <t>Катушка</t>
  </si>
  <si>
    <t>Колодки тормозные задние</t>
  </si>
  <si>
    <t>в течение года</t>
  </si>
  <si>
    <t>II</t>
  </si>
  <si>
    <t>тн</t>
  </si>
  <si>
    <t>Основное оборудование</t>
  </si>
  <si>
    <t>м2</t>
  </si>
  <si>
    <t>гидромотор</t>
  </si>
  <si>
    <t>рейки</t>
  </si>
  <si>
    <t xml:space="preserve">Юридические, нотариальные услуги и госпошлина  </t>
  </si>
  <si>
    <t xml:space="preserve">Спец.молоко </t>
  </si>
  <si>
    <t xml:space="preserve">Банковские услуги </t>
  </si>
  <si>
    <t xml:space="preserve">Реклама, СМИ </t>
  </si>
  <si>
    <t>тендер</t>
  </si>
  <si>
    <t>закуп из одного источника</t>
  </si>
  <si>
    <t>Услуги АО "Кегок" по диспетчеризации</t>
  </si>
  <si>
    <t>ЭГ-4 25х32х40</t>
  </si>
  <si>
    <t>Услуги водоснабжения и канализации</t>
  </si>
  <si>
    <t>Услуги по транспортировке АО "АТС"</t>
  </si>
  <si>
    <t>Крестовины</t>
  </si>
  <si>
    <t>стояночный тормоз</t>
  </si>
  <si>
    <t>механизм управления</t>
  </si>
  <si>
    <t>к-т</t>
  </si>
  <si>
    <t>5.1.</t>
  </si>
  <si>
    <t>5.2.</t>
  </si>
  <si>
    <t>Фонари задние</t>
  </si>
  <si>
    <t>Замок дверной</t>
  </si>
  <si>
    <t>Поршни</t>
  </si>
  <si>
    <t>Штанга</t>
  </si>
  <si>
    <t>Датчик указания давления масла</t>
  </si>
  <si>
    <t>Поршневые пальцы</t>
  </si>
  <si>
    <t>Упорные шайбы коленчатого вала</t>
  </si>
  <si>
    <t>Комплект прокладок для одного двигателя</t>
  </si>
  <si>
    <t>Краник системы охлаждения</t>
  </si>
  <si>
    <t>Электронасос системы отопления</t>
  </si>
  <si>
    <t>Радиатор отопления</t>
  </si>
  <si>
    <t>Вентилятор</t>
  </si>
  <si>
    <t>Рычаг переключения передач</t>
  </si>
  <si>
    <t>Шариковые подшипники</t>
  </si>
  <si>
    <t>Вал вторичный в сборе</t>
  </si>
  <si>
    <t>Блок шестерен</t>
  </si>
  <si>
    <t>Диодный мост</t>
  </si>
  <si>
    <t>Тяговое реле</t>
  </si>
  <si>
    <t>Привод с муфтой</t>
  </si>
  <si>
    <t>Щетки</t>
  </si>
  <si>
    <t>Втулки</t>
  </si>
  <si>
    <t>м</t>
  </si>
  <si>
    <t>Услуги АО "Кегок" по организации балансирующего рынка</t>
  </si>
  <si>
    <t>Горючесмазочные материалы:</t>
  </si>
  <si>
    <t>Фильтр топливный</t>
  </si>
  <si>
    <t>Фильтр масляный</t>
  </si>
  <si>
    <t>Диск ведомый</t>
  </si>
  <si>
    <t>Газ</t>
  </si>
  <si>
    <t>Автошины</t>
  </si>
  <si>
    <t>Аккумуляторы</t>
  </si>
  <si>
    <t>6 ст 190</t>
  </si>
  <si>
    <t>6 ст 90</t>
  </si>
  <si>
    <t>6 ст 75</t>
  </si>
  <si>
    <t>фильтр грубой очистки масла</t>
  </si>
  <si>
    <t>топливный фильтр предварительной очистки</t>
  </si>
  <si>
    <t>втулка</t>
  </si>
  <si>
    <t>гайка механизма зацепления хвостовика</t>
  </si>
  <si>
    <t>возвратная пружина механизма зацепления</t>
  </si>
  <si>
    <t>ПРОЧИЕ ДЕНЕЖНЫЕ РАСХОДЫ</t>
  </si>
  <si>
    <t xml:space="preserve"> Прочие: в т.ч.</t>
  </si>
  <si>
    <t>РВД</t>
  </si>
  <si>
    <t>рычаг отжимной</t>
  </si>
  <si>
    <t>распылители</t>
  </si>
  <si>
    <t>рукава охлаждения</t>
  </si>
  <si>
    <t>Рессоры задние</t>
  </si>
  <si>
    <t>Наконечники рулевых тяг</t>
  </si>
  <si>
    <t>Генератор</t>
  </si>
  <si>
    <t>Коробка отбора мощности</t>
  </si>
  <si>
    <t>Рукава высокого давления</t>
  </si>
  <si>
    <t>Ремень вентилятора</t>
  </si>
  <si>
    <t>кт</t>
  </si>
  <si>
    <t>Тормозные колодки</t>
  </si>
  <si>
    <t>Тормозные накладки</t>
  </si>
  <si>
    <t>Содержание автотранспорта</t>
  </si>
  <si>
    <t xml:space="preserve">Ремонт, поверка приборов измерения </t>
  </si>
  <si>
    <t xml:space="preserve">Поддержание системы ведения реестров </t>
  </si>
  <si>
    <t xml:space="preserve">Использование полей испарения </t>
  </si>
  <si>
    <t>пропан</t>
  </si>
  <si>
    <t>аргон</t>
  </si>
  <si>
    <t>Рабочий цилиндр сцепления</t>
  </si>
  <si>
    <t>кг</t>
  </si>
  <si>
    <t>рул</t>
  </si>
  <si>
    <t>Поршень</t>
  </si>
  <si>
    <t>редуктор кислородный БКО-50-КР-1</t>
  </si>
  <si>
    <t>редуктор пропановый БПО</t>
  </si>
  <si>
    <t>Обязательное страхование работника от несчастных случаев при исполнении им трудовых (служебных) обязанностей</t>
  </si>
  <si>
    <t>Здания и сооружения</t>
  </si>
  <si>
    <t>Включатель массы</t>
  </si>
  <si>
    <t>Привод стартера</t>
  </si>
  <si>
    <t>Хомуты</t>
  </si>
  <si>
    <t>Комплект прокладок</t>
  </si>
  <si>
    <t>Водяной насос</t>
  </si>
  <si>
    <t>Гидронасос</t>
  </si>
  <si>
    <t>Патрубки</t>
  </si>
  <si>
    <t>Сливные краники</t>
  </si>
  <si>
    <t>Бензонасос</t>
  </si>
  <si>
    <t>Сальниковая набивка</t>
  </si>
  <si>
    <t>Топливный фильтр</t>
  </si>
  <si>
    <t>Воздушный фильтр</t>
  </si>
  <si>
    <t>Карбюратор</t>
  </si>
  <si>
    <t>Реле комплект карбюратора</t>
  </si>
  <si>
    <t>Радиатор охлаждения</t>
  </si>
  <si>
    <t>Свечи зажигания</t>
  </si>
  <si>
    <t>Ведомый диск</t>
  </si>
  <si>
    <t>Нажимной диск</t>
  </si>
  <si>
    <t>Выжимной подшипник</t>
  </si>
  <si>
    <t>Муфта выжимного подшипника</t>
  </si>
  <si>
    <t>Крестовина</t>
  </si>
  <si>
    <t>Подвесной подшипник</t>
  </si>
  <si>
    <t>Амортизаторы</t>
  </si>
  <si>
    <t>Резиновые подушки</t>
  </si>
  <si>
    <t>Поворотный кулак</t>
  </si>
  <si>
    <t>Наконечник рулевой тяги</t>
  </si>
  <si>
    <t>Шкворень с втулками</t>
  </si>
  <si>
    <t>Рулевой механизм</t>
  </si>
  <si>
    <t>Главный тормозной цилиндр</t>
  </si>
  <si>
    <t>УАЗ</t>
  </si>
  <si>
    <t>щетки стартера</t>
  </si>
  <si>
    <t>Газопламенное  оборудование</t>
  </si>
  <si>
    <t>резак кислородный</t>
  </si>
  <si>
    <t>Карданный вал передний</t>
  </si>
  <si>
    <t>Карданный вал задний</t>
  </si>
  <si>
    <t>Колесный тормозной цилиндр</t>
  </si>
  <si>
    <t>Тормозной барабан</t>
  </si>
  <si>
    <t>Раздаточная коробка</t>
  </si>
  <si>
    <t>Задний мост</t>
  </si>
  <si>
    <t>Насос охлаждающей жидкости</t>
  </si>
  <si>
    <t>Подшипник включения сцепления</t>
  </si>
  <si>
    <t>Промежуточная опора</t>
  </si>
  <si>
    <t>Редуктор заднего моста в сборе</t>
  </si>
  <si>
    <t>Втулки рессорные</t>
  </si>
  <si>
    <t>Тормозной диск</t>
  </si>
  <si>
    <t>Тормозные колодки передние</t>
  </si>
  <si>
    <t>Тормозные колодки задние</t>
  </si>
  <si>
    <t>Поперечная рулевая тяга</t>
  </si>
  <si>
    <t>Рулевые пальцы</t>
  </si>
  <si>
    <t>Тормозные поршни</t>
  </si>
  <si>
    <t>фильтр воздушный</t>
  </si>
  <si>
    <t>глушитель</t>
  </si>
  <si>
    <t>рукава</t>
  </si>
  <si>
    <t>ГУР</t>
  </si>
  <si>
    <t>рукав ГУРа</t>
  </si>
  <si>
    <t>Услуги связи - ОДТ</t>
  </si>
  <si>
    <t>Командировочные</t>
  </si>
  <si>
    <t>Проездные на городском автотранспорте</t>
  </si>
  <si>
    <t>Расходы по повышению квалификации работников</t>
  </si>
  <si>
    <t>тенге</t>
  </si>
  <si>
    <t>Услуги по охране объектов</t>
  </si>
  <si>
    <t>кВтч</t>
  </si>
  <si>
    <t>Колен вал</t>
  </si>
  <si>
    <t>Коромысло</t>
  </si>
  <si>
    <t>наполнительный бочок</t>
  </si>
  <si>
    <t>алей поршневой</t>
  </si>
  <si>
    <t>Фильтор</t>
  </si>
  <si>
    <t>датчики</t>
  </si>
  <si>
    <t>щетки стартерные генераторные</t>
  </si>
  <si>
    <t>топливный аппаратура шестисекционный</t>
  </si>
  <si>
    <t>гидромуфта передачи</t>
  </si>
  <si>
    <t>Поршенвая группа</t>
  </si>
  <si>
    <t>Распределительные шестрени</t>
  </si>
  <si>
    <t>Блок коромысел</t>
  </si>
  <si>
    <t>Маслянный насос</t>
  </si>
  <si>
    <t>Привод маслянного насоса</t>
  </si>
  <si>
    <t>Коробки, Раздатки, Карданы</t>
  </si>
  <si>
    <t>Мосты</t>
  </si>
  <si>
    <t>Датчик Указания температуры</t>
  </si>
  <si>
    <t>Первичный вал</t>
  </si>
  <si>
    <t>Муфты включения</t>
  </si>
  <si>
    <t>Шестрени передачи</t>
  </si>
  <si>
    <t xml:space="preserve">Комплект прокладок </t>
  </si>
  <si>
    <t>Коленчатый вал</t>
  </si>
  <si>
    <t>Рем.комплект карбюратора</t>
  </si>
  <si>
    <t>Хамуты</t>
  </si>
  <si>
    <t>Подушки моторные</t>
  </si>
  <si>
    <t>Сальник коленчатого вала</t>
  </si>
  <si>
    <t>Распред.вал</t>
  </si>
  <si>
    <t>Главный целиндр сцепления</t>
  </si>
  <si>
    <t>Рабочий целиндр сцепления</t>
  </si>
  <si>
    <t>Аммортизатор</t>
  </si>
  <si>
    <t>Рессора</t>
  </si>
  <si>
    <t>Шкворень со втулками</t>
  </si>
  <si>
    <t>Ваккум уселитель</t>
  </si>
  <si>
    <t>Рем. Комплект тормозного механизма</t>
  </si>
  <si>
    <t>Стеклоочититель</t>
  </si>
  <si>
    <t xml:space="preserve">Провода высоко напражения </t>
  </si>
  <si>
    <t>Запчасти на двигатель УАЗ</t>
  </si>
  <si>
    <t>Опорные шайбы колен вала</t>
  </si>
  <si>
    <t>Сальник к/вала</t>
  </si>
  <si>
    <t>Колен. Вал</t>
  </si>
  <si>
    <t>УАЗ:</t>
  </si>
  <si>
    <t>Запчасти для коробки передач а/м УАЗ</t>
  </si>
  <si>
    <t>Передняя крышка</t>
  </si>
  <si>
    <t>Вилка переключения передач</t>
  </si>
  <si>
    <t>Электрооборудование а/м УАЗ</t>
  </si>
  <si>
    <t>Запчасти для сцепления а/м УАЗ</t>
  </si>
  <si>
    <t>Валы карданные на а/м УАЗ</t>
  </si>
  <si>
    <t>Тормозная система а/м УАЗ</t>
  </si>
  <si>
    <t>Соединительные трубки</t>
  </si>
  <si>
    <t>Запчасти на а/м УАЗ</t>
  </si>
  <si>
    <t>Маслянный фильтр</t>
  </si>
  <si>
    <t xml:space="preserve">Дифференциал в сборе </t>
  </si>
  <si>
    <t>Шкворня</t>
  </si>
  <si>
    <t>Муфта отключения колес</t>
  </si>
  <si>
    <t>Моторчик стеклочистителя</t>
  </si>
  <si>
    <t>Щетки стеклочистителя</t>
  </si>
  <si>
    <t>Фтулки амортизатора</t>
  </si>
  <si>
    <t xml:space="preserve">Фильтр воздушный </t>
  </si>
  <si>
    <t>Реле втягивающее</t>
  </si>
  <si>
    <t>Лампы габоритные</t>
  </si>
  <si>
    <t>Шкода Октавия</t>
  </si>
  <si>
    <t>Бачок сцепления гл.цилиндра</t>
  </si>
  <si>
    <t>Колодки тормозные передние</t>
  </si>
  <si>
    <t>Прокладка головки блока</t>
  </si>
  <si>
    <t>Дэу Нексия</t>
  </si>
  <si>
    <t>Бендикс</t>
  </si>
  <si>
    <t>Рулевые наконечники</t>
  </si>
  <si>
    <t>Фильтр кондиционера</t>
  </si>
  <si>
    <t>Тяга правая</t>
  </si>
  <si>
    <t>Тяга левая</t>
  </si>
  <si>
    <t>Шаровая опора</t>
  </si>
  <si>
    <t xml:space="preserve">Двигатели </t>
  </si>
  <si>
    <t>из 1 ист-ка</t>
  </si>
  <si>
    <t>Диск ведущий</t>
  </si>
  <si>
    <t>Рессоры передние</t>
  </si>
  <si>
    <t>Кран тормозной</t>
  </si>
  <si>
    <t>Запчасти на двигатель ГАЗ 53</t>
  </si>
  <si>
    <t>Сальник передней крышки</t>
  </si>
  <si>
    <t>Распределительный вал со втулками</t>
  </si>
  <si>
    <t xml:space="preserve">Запчасти на а/м ГАЗ 53 </t>
  </si>
  <si>
    <t>Рем. комплекты водяного насоса</t>
  </si>
  <si>
    <t>Ведомный диск</t>
  </si>
  <si>
    <t>Рем. комплект цилиндра сцепления</t>
  </si>
  <si>
    <t>Подвестной подшипник</t>
  </si>
  <si>
    <t>Втулки аммортизатора</t>
  </si>
  <si>
    <t>Главный тормозной целиндр</t>
  </si>
  <si>
    <t>Рабочий тормозной цилиндр</t>
  </si>
  <si>
    <t>Рем. Комплект тормозных цилиндров</t>
  </si>
  <si>
    <t>Датчики</t>
  </si>
  <si>
    <t xml:space="preserve">Генератор </t>
  </si>
  <si>
    <t>Щетки стратера</t>
  </si>
  <si>
    <t>Транзистор камутатор</t>
  </si>
  <si>
    <t>Провода акккумуляторов + - с клеймами</t>
  </si>
  <si>
    <t>Футорка</t>
  </si>
  <si>
    <t>первичный вал</t>
  </si>
  <si>
    <t>Запчасти на а/м ЗиЛ</t>
  </si>
  <si>
    <t>Свечи</t>
  </si>
  <si>
    <t>Сальник колен вала</t>
  </si>
  <si>
    <t>Коплект прокладок на двигатель</t>
  </si>
  <si>
    <t>Гайки</t>
  </si>
  <si>
    <t>рукав радиатора</t>
  </si>
  <si>
    <t>Запчасти на Экскаватор ЮМЗ-6</t>
  </si>
  <si>
    <t>Насос водянной</t>
  </si>
  <si>
    <t>Насос топливно подкачивающий</t>
  </si>
  <si>
    <t>Форсунки в сборе</t>
  </si>
  <si>
    <t>Двигатель кусковой</t>
  </si>
  <si>
    <t>Фильтр грубой отчистки топлива</t>
  </si>
  <si>
    <t>Фильтр тонкой отчистки топлива</t>
  </si>
  <si>
    <t>Подшипник выжемной</t>
  </si>
  <si>
    <t>Муфта выжемного подшипника</t>
  </si>
  <si>
    <t>Накладки</t>
  </si>
  <si>
    <t>распределительная коробка</t>
  </si>
  <si>
    <t>Гидроцелиндр</t>
  </si>
  <si>
    <t>Комплект пркладок</t>
  </si>
  <si>
    <t>зубчатое колесо каленвала</t>
  </si>
  <si>
    <t xml:space="preserve">диск тормозной </t>
  </si>
  <si>
    <t>Запчасти на бульдозер Т-170 Б-170</t>
  </si>
  <si>
    <t>Гильза цилиндра с уплотнительными кольцами</t>
  </si>
  <si>
    <t>Водянной насос</t>
  </si>
  <si>
    <t>Насос подкачивающий</t>
  </si>
  <si>
    <t>Корпус муфты включения</t>
  </si>
  <si>
    <t>Запчасти на Экскаватор ЭО -5111</t>
  </si>
  <si>
    <t>Цепь основная</t>
  </si>
  <si>
    <t>Запчасти на Экскаватор ЕК-18</t>
  </si>
  <si>
    <t>Гидрораспределитель</t>
  </si>
  <si>
    <t>Гидроцелиндры</t>
  </si>
  <si>
    <t>Дифференцильный золотник управления тормозами</t>
  </si>
  <si>
    <t>РВД - рукава высокого давления</t>
  </si>
  <si>
    <t>Пневмогидравлический клапан</t>
  </si>
  <si>
    <t>Запчасти на Погрузчик ТО-18,ЕК352 ЕК-342В</t>
  </si>
  <si>
    <t>Масленный насос</t>
  </si>
  <si>
    <t>Фильтр топливной тонкой отчистки</t>
  </si>
  <si>
    <t>Рукава водяного насоса</t>
  </si>
  <si>
    <t>Фильтор маслянный</t>
  </si>
  <si>
    <t>Запчасти на тепловоз ТГМ-4</t>
  </si>
  <si>
    <t>8ми позиционый прибор</t>
  </si>
  <si>
    <t>фильтр тонкой очистки масла с уплот резинкой</t>
  </si>
  <si>
    <t>эл двигатель колорифера</t>
  </si>
  <si>
    <t>вспомогательный кран-254</t>
  </si>
  <si>
    <t>лампочка освешения приборов 75в</t>
  </si>
  <si>
    <t xml:space="preserve">топливоподкачивающий насос </t>
  </si>
  <si>
    <t>сцепка эластичная</t>
  </si>
  <si>
    <t>водяной насос(главная допол  контура)</t>
  </si>
  <si>
    <t>6 ст 132</t>
  </si>
  <si>
    <t>Аммартизатор передние</t>
  </si>
  <si>
    <t>Аммортизатор передний</t>
  </si>
  <si>
    <t>Аммартизатор задний</t>
  </si>
  <si>
    <t>Подшипник ступицы передний</t>
  </si>
  <si>
    <t>Подшипник ступицы задний</t>
  </si>
  <si>
    <t>Свечи зажигания 1 кт.</t>
  </si>
  <si>
    <t>Опорный подшипник</t>
  </si>
  <si>
    <t>Подшипник перед.ступицы</t>
  </si>
  <si>
    <t>Подшипник задней ступицы</t>
  </si>
  <si>
    <t>ЭГ-4 12х32х40</t>
  </si>
  <si>
    <t>кислород</t>
  </si>
  <si>
    <t>балл</t>
  </si>
  <si>
    <t>III.</t>
  </si>
  <si>
    <t xml:space="preserve">  IV.  </t>
  </si>
  <si>
    <t xml:space="preserve">Подводно-технические работы </t>
  </si>
  <si>
    <t>Запчасти для коробки передач а/м ГАЗ, Газель</t>
  </si>
  <si>
    <t>Аммартизаторы</t>
  </si>
  <si>
    <t>Наконечники рулевая</t>
  </si>
  <si>
    <t>Оказание медицинских услуг</t>
  </si>
  <si>
    <t>Проведение периодического (ежегодного) медицинского осмотра работников АО "АТЭЦ"</t>
  </si>
  <si>
    <t>чел</t>
  </si>
  <si>
    <t>мес</t>
  </si>
  <si>
    <t xml:space="preserve">Отбор и снятие проб </t>
  </si>
  <si>
    <t>Услуги финансового аудита</t>
  </si>
  <si>
    <t>HYUNDAI ACCENT</t>
  </si>
  <si>
    <t>масленный фильтр</t>
  </si>
  <si>
    <t>Техническое обслуживание подъездных железнодорожных путей АО "АТЭЦ"</t>
  </si>
  <si>
    <t>Документация (актуализация докум,контроль за изм.норм докум.,норматив.докум)</t>
  </si>
  <si>
    <t>Переоформление зем.участка, землестроительные работы</t>
  </si>
  <si>
    <t>УСЛУГИ ПОДРЯДНЫХ ОРГАНИЗАЦИИ ПО КАПИТАЛЬНОМУ РЕМОНТУ</t>
  </si>
  <si>
    <t>масло компрессорное Vacuum pump S2R SHELL</t>
  </si>
  <si>
    <t>ЭГ-4 25х32х50</t>
  </si>
  <si>
    <t>Переключатель кулочковый ПК16-12 С3002</t>
  </si>
  <si>
    <t>Переключатель кулочковый ПК16-12 В2001</t>
  </si>
  <si>
    <t>Переключатель кулочковый ПК16-12 С0102</t>
  </si>
  <si>
    <t>Вставка плавкая НПН2-60 У3 380В</t>
  </si>
  <si>
    <t>ц/п</t>
  </si>
  <si>
    <t>ЭГ-4 16х25х32 ИЛГТ.685241.208-01 ТУ3495-063-05011416-2015</t>
  </si>
  <si>
    <t>ТА-50-10-8</t>
  </si>
  <si>
    <t>ТА-35-10-8</t>
  </si>
  <si>
    <t>ТА-70-10-11</t>
  </si>
  <si>
    <t>ТА-120-12-14</t>
  </si>
  <si>
    <t>ТА-150-12-17</t>
  </si>
  <si>
    <t>ТМл-35-10-9</t>
  </si>
  <si>
    <t>ТМл-50-10-11</t>
  </si>
  <si>
    <t>РА 10-125Б-би (о/у.з/ш. 10А IP44) "Рондо" (72)</t>
  </si>
  <si>
    <t>Кнопочный пост ПКЕ-222-2</t>
  </si>
  <si>
    <t>Патрон керамический бытовой настенный Е27ФнКП-05</t>
  </si>
  <si>
    <t>антифриз</t>
  </si>
  <si>
    <t>керосин</t>
  </si>
  <si>
    <t>масло компрессорное  SHELL CORENA OIL ( ISO-L-DAJ)</t>
  </si>
  <si>
    <t>вакуммное масло ВМ-4</t>
  </si>
  <si>
    <t>УТВ-1-13, ГОСТ  1957-73</t>
  </si>
  <si>
    <t>контактная смазка 1,5 кг, УВС суперконт ГОСТ 10434-82</t>
  </si>
  <si>
    <t>бан</t>
  </si>
  <si>
    <t>Дистанционный указатель положения ДУП-М</t>
  </si>
  <si>
    <t>1.8</t>
  </si>
  <si>
    <t>1.9</t>
  </si>
  <si>
    <t>Курьерские услуги и услуги таможенного представительства</t>
  </si>
  <si>
    <t>Медикаменты для аптечек</t>
  </si>
  <si>
    <t>Сжиженный газ в баллонах (50л)</t>
  </si>
  <si>
    <t>Вода питьевая 19л</t>
  </si>
  <si>
    <t>баллон</t>
  </si>
  <si>
    <t>Оказание услуг по охране от пожаров АТЭЦ</t>
  </si>
  <si>
    <t>нормативные документации по безопасности и охране труда (правила, требования, инструкция, удост.о проверке знаний, журналы распоряжения и инструктажей и т.д.)</t>
  </si>
  <si>
    <t>Обучение по программе пожарно-технического минимума</t>
  </si>
  <si>
    <t>Техническое освидетельствование и диагностика опасных производственных устройств отработавших расчетный (установленный) срок службы</t>
  </si>
  <si>
    <t>4.8</t>
  </si>
  <si>
    <t>4.9</t>
  </si>
  <si>
    <t>4.10</t>
  </si>
  <si>
    <t>4.12</t>
  </si>
  <si>
    <t>Дезинсекционные и дератизационные услуги</t>
  </si>
  <si>
    <t>4.13</t>
  </si>
  <si>
    <t>Страхование:</t>
  </si>
  <si>
    <t xml:space="preserve">Обязательное страхование гражданско-правовой ответственности владельцев опасных производственных объектов, деятельность которых связана с опастностью причинения вреда третьим лицам </t>
  </si>
  <si>
    <t>Обязательное страхование гражданско-правовой ответственности перевозчика перед пассажирами и страхование транспорта</t>
  </si>
  <si>
    <t>Обязательное   экологическое страхование</t>
  </si>
  <si>
    <t>Оказание услуг энергетической экспертизы</t>
  </si>
  <si>
    <t>4.1</t>
  </si>
  <si>
    <t>4.2</t>
  </si>
  <si>
    <t>4.3</t>
  </si>
  <si>
    <t>4.4</t>
  </si>
  <si>
    <t>4.5</t>
  </si>
  <si>
    <t>4.6</t>
  </si>
  <si>
    <t>4.7</t>
  </si>
  <si>
    <t>4.14</t>
  </si>
  <si>
    <t>4.15</t>
  </si>
  <si>
    <t>4.16</t>
  </si>
  <si>
    <t>4.17</t>
  </si>
  <si>
    <t>4.18</t>
  </si>
  <si>
    <t>4.19</t>
  </si>
  <si>
    <t>4.32</t>
  </si>
  <si>
    <t>4.33</t>
  </si>
  <si>
    <t>4.34</t>
  </si>
  <si>
    <t>4.35</t>
  </si>
  <si>
    <t>4.36</t>
  </si>
  <si>
    <t>4.38</t>
  </si>
  <si>
    <t>4.39</t>
  </si>
  <si>
    <t>4.40</t>
  </si>
  <si>
    <t>4.41</t>
  </si>
  <si>
    <t>4.42</t>
  </si>
  <si>
    <t>-</t>
  </si>
  <si>
    <t>4.45</t>
  </si>
  <si>
    <t>4.46</t>
  </si>
  <si>
    <t>4.47</t>
  </si>
  <si>
    <t>4.48</t>
  </si>
  <si>
    <t>4.49</t>
  </si>
  <si>
    <t>4.50</t>
  </si>
  <si>
    <t>4.52</t>
  </si>
  <si>
    <t>4.53</t>
  </si>
  <si>
    <t>4.54</t>
  </si>
  <si>
    <t>4.55</t>
  </si>
  <si>
    <t>4.56</t>
  </si>
  <si>
    <t>Вице-президент по общим вопросам</t>
  </si>
  <si>
    <t>Вице-президент по экономике и финансам</t>
  </si>
  <si>
    <t>Начальник ПТО</t>
  </si>
  <si>
    <t>Начальник ОМТС</t>
  </si>
  <si>
    <t>Начальник ПЭО</t>
  </si>
  <si>
    <t>услуга</t>
  </si>
  <si>
    <t>1.6</t>
  </si>
  <si>
    <t>Экспертиза технического состояния основного и вспомогательного оборудования, зданий и сооружений станций, электрических и тепловых сетей, а также готовности организации к обеспечению отпуска тепловой  и электрческой энергии потребителям и готовности к работе в условиях осенне-зимнего периода 2021-2022 гг</t>
  </si>
  <si>
    <t>1.7</t>
  </si>
  <si>
    <t>Услуги передачи электроэнергии для собственного внешнего потребления на 2021 год</t>
  </si>
  <si>
    <t>Техническое обслуживание каналов водоснабжения и ремонт земляных сооружений и водораспределительных устройств нового канала технического водоснабжения</t>
  </si>
  <si>
    <t>Услуги почтовой связи по перессылке почтовых отправлений</t>
  </si>
  <si>
    <t>Оказание услуг жилищно-эксплуатационных и коммунальных услуг</t>
  </si>
  <si>
    <t>Услуги стирки белья</t>
  </si>
  <si>
    <t>Услуги по распространению периодических печатных изданий по подписке</t>
  </si>
  <si>
    <t>Хjмуты</t>
  </si>
  <si>
    <t>Фильтор грубой отчистки воздуха</t>
  </si>
  <si>
    <t>Запчасти на двигатель  Газели</t>
  </si>
  <si>
    <t>ГАЗ - Газель:</t>
  </si>
  <si>
    <t>Система охтаждения а/м ГАЗ,  Газель</t>
  </si>
  <si>
    <t>Электрооборудование а/м ГАЗ,  Газель</t>
  </si>
  <si>
    <t>Запчасти на а/м Газ,  Газели</t>
  </si>
  <si>
    <t>Система охтаждения а/м УАЗ</t>
  </si>
  <si>
    <t>Тайота Прадо</t>
  </si>
  <si>
    <t>Тайота Камри</t>
  </si>
  <si>
    <t>Тяга продольная задняя</t>
  </si>
  <si>
    <t>топливный фильтр</t>
  </si>
  <si>
    <t>HYUNDAI PORTER</t>
  </si>
  <si>
    <t>фильтр маленный</t>
  </si>
  <si>
    <t>вильтр топливный</t>
  </si>
  <si>
    <t>RENAULT  DUSTER</t>
  </si>
  <si>
    <t>колодки тормозные</t>
  </si>
  <si>
    <t>подшипник ступицы</t>
  </si>
  <si>
    <t>рулевые наконечники</t>
  </si>
  <si>
    <t>ремень ГРМ</t>
  </si>
  <si>
    <t>натяжитель ролика ремня</t>
  </si>
  <si>
    <t>Оформление отчета об инвентаризации парниковых газов с расчетами выбросов парниковых газов по итогам 2020 года</t>
  </si>
  <si>
    <t>Верификация отчета об инвентаризации выбросов парниковых газов за 2020 года</t>
  </si>
  <si>
    <t>Технический осмотр автомобилей АО "АТЭЦ"</t>
  </si>
  <si>
    <t xml:space="preserve">Услуги СТО </t>
  </si>
  <si>
    <t>Пользование телефонной (кабельной) канализации</t>
  </si>
  <si>
    <t>Оказание услуг телекоммуникации</t>
  </si>
  <si>
    <t>Субаренда земельного участка полей испарения</t>
  </si>
  <si>
    <t>Предоставление гидрометеорологической информации</t>
  </si>
  <si>
    <t>Оказание услуг пользованием прудом-испарителем</t>
  </si>
  <si>
    <t>Услуги водоснабжения и отведения сточных вод</t>
  </si>
  <si>
    <t>Ремонтные дноуглубительные услуги</t>
  </si>
  <si>
    <t>Поверка приборов измерений</t>
  </si>
  <si>
    <t>Поставка и актуализация нормативной документации</t>
  </si>
  <si>
    <t>Аттестация лаборатории металлов</t>
  </si>
  <si>
    <t>Аттестация поверителей</t>
  </si>
  <si>
    <t>Изготовление и поставка поверительных клейм образца</t>
  </si>
  <si>
    <t>Межлабораторные сличения</t>
  </si>
  <si>
    <t>Начальник ОЗ</t>
  </si>
  <si>
    <t xml:space="preserve">Оказание услуг по обработке данных,  обслуживанию и развитию программного развития  Информационной билинговой системы АО «АТЭЦ»  </t>
  </si>
  <si>
    <t>Ремонт и поверка приборов Ультрозвуковой дефектоскопии</t>
  </si>
  <si>
    <t>бензин АИ-92</t>
  </si>
  <si>
    <t>дизельное топливо</t>
  </si>
  <si>
    <t>автол М8В</t>
  </si>
  <si>
    <t>нигрол</t>
  </si>
  <si>
    <t>масло дизельное М10Г2</t>
  </si>
  <si>
    <t>масло ИС-40А</t>
  </si>
  <si>
    <t>масло  И20 А</t>
  </si>
  <si>
    <t>масло тепловозное КС-19</t>
  </si>
  <si>
    <t>масло Лукойл в канистрах ( бензин)</t>
  </si>
  <si>
    <t>масло Hyundai в канистрах ( бензин)</t>
  </si>
  <si>
    <t>диз.масло Ремко в канистрах</t>
  </si>
  <si>
    <t>масло гидравлический  ВМГЗ</t>
  </si>
  <si>
    <t>литол-24</t>
  </si>
  <si>
    <t>солидол</t>
  </si>
  <si>
    <t>тосол А-40</t>
  </si>
  <si>
    <t>циатим 201,221, ГОСТ 9433-80</t>
  </si>
  <si>
    <t>вазелин технический волокнистый ТУ38.101180-86</t>
  </si>
  <si>
    <t>Серная кислота техническая 1 сорта ГОСТ2184-2013</t>
  </si>
  <si>
    <t>Измеритель концентрации взвешенных частиц ИКВЧ стационарный</t>
  </si>
  <si>
    <t>турбинное масло ТП-22С</t>
  </si>
  <si>
    <t xml:space="preserve">сопла металлическая для пескоструйного аппарата ф 6-7 мм цм332-011 </t>
  </si>
  <si>
    <t>ВСЕГО:</t>
  </si>
  <si>
    <t>Примечание:    АО "АТЭЦ" вправе внести дополнения и изменения в Перечень в течение года</t>
  </si>
  <si>
    <t>4.51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</si>
  <si>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</si>
  <si>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</si>
  <si>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</si>
  <si>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</si>
  <si>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</si>
  <si>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</si>
  <si>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</si>
  <si>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</si>
  <si>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</si>
  <si>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</si>
  <si>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Изготовление календарей и ежедневников с логотипом</t>
  </si>
  <si>
    <t>Омарова Г.О.</t>
  </si>
  <si>
    <t>Жумаханов С.К.</t>
  </si>
  <si>
    <t>Сейдегалиева Г.К.</t>
  </si>
  <si>
    <t>Муканова Ж.М.</t>
  </si>
  <si>
    <t>Пломбы</t>
  </si>
  <si>
    <t>Пломбы свинцовые д.10мм</t>
  </si>
  <si>
    <t>Катушка пломбировочная</t>
  </si>
  <si>
    <t>Пломба пластиковая контрольно- индикаторная одноразовая  СИЛТЭК- 2</t>
  </si>
  <si>
    <t>дизельное топливо зимнее</t>
  </si>
  <si>
    <t>масло моторное EP15W40 ROLF TATO SAE30</t>
  </si>
  <si>
    <t>масло гидравлический  LH-M-46 Hydro FLUID AW-46</t>
  </si>
  <si>
    <t>ТМл-70-12-13</t>
  </si>
  <si>
    <t>ТМл-150-12-17</t>
  </si>
  <si>
    <t>Стартеры PHILIPS S10 220D 4-65 W</t>
  </si>
  <si>
    <t>Патроны Ц-27 ГОСТ 6042-51</t>
  </si>
  <si>
    <t>Дросель ПРА 1И (125) ДРЛ 44Н-007  ГОСТ 16809-68</t>
  </si>
  <si>
    <t>котлоагрегат №5:</t>
  </si>
  <si>
    <t>ТА-16-8-5,4</t>
  </si>
  <si>
    <t>ТА-25-8-7</t>
  </si>
  <si>
    <t>ТА-95-12-14</t>
  </si>
  <si>
    <t>Преобразователь изм.переменного тока Е854/1ЭС-М</t>
  </si>
  <si>
    <t>Преобразователь изм.переменного тока Е854/5ЭС трехканал</t>
  </si>
  <si>
    <t xml:space="preserve">Преобразователь изм.переменного тока Е854/1ЭС </t>
  </si>
  <si>
    <t xml:space="preserve">Преобразователь изм.переменного тока Е854/11ЭС </t>
  </si>
  <si>
    <t>Преобразователь изм.переменного тока Е849/1</t>
  </si>
  <si>
    <t>Преобразователь изм.активной мощности Е848/8ЭС</t>
  </si>
  <si>
    <t>Преобразователь изм.напряжения переменного тока Е855/2</t>
  </si>
  <si>
    <t>Преобразователь изм.напряжения переменного тока Е855/1ЭС-М</t>
  </si>
  <si>
    <t>Преобразователь изм.активной и реактивной мощности трехфазного переменного тока Е849/3ЭС</t>
  </si>
  <si>
    <t>КТЭ-0330 330А</t>
  </si>
  <si>
    <t>Контроллеры серии ККТ-62А</t>
  </si>
  <si>
    <t>НИХРОМ</t>
  </si>
  <si>
    <t>Нихромовая проволока Х20Н80 ф1,0мм</t>
  </si>
  <si>
    <t>Нихромовая проволока Х20Н80 ф1,2мм</t>
  </si>
  <si>
    <t>Нихромовая проволока Х20Н80 ф1,6мм</t>
  </si>
  <si>
    <t>Олово двухлористое,хч</t>
  </si>
  <si>
    <t>Химические реактивы:</t>
  </si>
  <si>
    <t>упак</t>
  </si>
  <si>
    <t>амп</t>
  </si>
  <si>
    <t>Яды:</t>
  </si>
  <si>
    <t>припой медно- цинковый ПМЦ 36,48,54, гост 23137-78</t>
  </si>
  <si>
    <t>припой оловянно- свинцовый ПОС - 40  ф 8 мм , гост 21931-76</t>
  </si>
  <si>
    <t>серебряный припой ( проволока) ПСр 45  ф 2,0 мм гост 19746-74</t>
  </si>
  <si>
    <t>слюда СМОГ 220х35</t>
  </si>
  <si>
    <t>вода питьевая 19 л</t>
  </si>
  <si>
    <t>бура техническая</t>
  </si>
  <si>
    <t>сухой нашатырь</t>
  </si>
  <si>
    <t>пасто Гои</t>
  </si>
  <si>
    <t>глицирин</t>
  </si>
  <si>
    <t>сурик свинцовый</t>
  </si>
  <si>
    <t>лейкопластырь</t>
  </si>
  <si>
    <t>спирт</t>
  </si>
  <si>
    <t>литр</t>
  </si>
  <si>
    <t>абразивный порошок</t>
  </si>
  <si>
    <t>притирочный порошок абразивный мелкий</t>
  </si>
  <si>
    <t>притирочный порошок абразивный средний</t>
  </si>
  <si>
    <t>притирочный порошок абразивный крупный</t>
  </si>
  <si>
    <t>карбид бора ( порошок приторочный)</t>
  </si>
  <si>
    <t>графит чешуйчатый</t>
  </si>
  <si>
    <t>оргстекло   3 мм</t>
  </si>
  <si>
    <t>оргстекло   5 мм</t>
  </si>
  <si>
    <t>оргстекло  6 мм</t>
  </si>
  <si>
    <t>оргстекло   8 мм</t>
  </si>
  <si>
    <t>лист</t>
  </si>
  <si>
    <t>фторопласт ф 30,  40,50,60  мм</t>
  </si>
  <si>
    <t>м3</t>
  </si>
  <si>
    <t>деревянный брусок ( 200*200*6000) для мауэрлата</t>
  </si>
  <si>
    <t>деревянный брусок ( 150*150*6000)</t>
  </si>
  <si>
    <t>деревянный брусок ( 50*50*6000)</t>
  </si>
  <si>
    <t>доска обрезная ( 50*200*6000)</t>
  </si>
  <si>
    <t>доска обрезная ( 20*100*6000)</t>
  </si>
  <si>
    <t>замок врезной с ручкой</t>
  </si>
  <si>
    <t>пар</t>
  </si>
  <si>
    <t>Спец.одежда, спец.обувь</t>
  </si>
  <si>
    <t>куртка ватная</t>
  </si>
  <si>
    <t>костюмы х/б</t>
  </si>
  <si>
    <t>ботинки рабочие</t>
  </si>
  <si>
    <t>полуботинки женские</t>
  </si>
  <si>
    <t>костюм прорезиновый Л-1</t>
  </si>
  <si>
    <t>одноразовый костюм</t>
  </si>
  <si>
    <t>костюм брезентовый</t>
  </si>
  <si>
    <t>халат х/б</t>
  </si>
  <si>
    <t>cапоги резиновые</t>
  </si>
  <si>
    <t>сапоги болотные</t>
  </si>
  <si>
    <t>галоши резиновые</t>
  </si>
  <si>
    <t>галоши диэлектрические</t>
  </si>
  <si>
    <t>валенки</t>
  </si>
  <si>
    <t>грубошерстный костюм</t>
  </si>
  <si>
    <t>жилеты сигнальные</t>
  </si>
  <si>
    <t>перчатки  диэлектрические бесшовные</t>
  </si>
  <si>
    <t xml:space="preserve">каски защитные  </t>
  </si>
  <si>
    <t>подшлемники</t>
  </si>
  <si>
    <t>коврики резиновые</t>
  </si>
  <si>
    <t>маска  сварочные со светофильтром</t>
  </si>
  <si>
    <t>наголовные щитки без светофильтров</t>
  </si>
  <si>
    <t>наушники противошумные</t>
  </si>
  <si>
    <t>очки защитные бесцветные</t>
  </si>
  <si>
    <t>очки сварочные</t>
  </si>
  <si>
    <t>респираторы</t>
  </si>
  <si>
    <t>противогаз ИП-4</t>
  </si>
  <si>
    <t xml:space="preserve">шлем маска противогазная ШМП-1 </t>
  </si>
  <si>
    <t xml:space="preserve"> фильтр противогазовый резьбовые ФГ-5МУ марки А2В2Е2К2 против паров серной кислоты и гидразин гидрата</t>
  </si>
  <si>
    <t>предохранительный пояс с цепью</t>
  </si>
  <si>
    <t>защитные маски для монтажников</t>
  </si>
  <si>
    <t>антифоны( беруши)</t>
  </si>
  <si>
    <t>защитная маска из органического стекла ( по требованию работы с прекурсорами)</t>
  </si>
  <si>
    <t>страховочные веревки ф 10-20 мм</t>
  </si>
  <si>
    <t>веревка капроновая</t>
  </si>
  <si>
    <t>фартуки резиновые</t>
  </si>
  <si>
    <t>пожарные рукав брезентов  ТУ8193-031 д51,гр.50</t>
  </si>
  <si>
    <t>гайки Богданова</t>
  </si>
  <si>
    <t>огнетушитель ОП-10</t>
  </si>
  <si>
    <t>огнетушитель ОУ-5</t>
  </si>
  <si>
    <t>огнетушитель ОУ-20</t>
  </si>
  <si>
    <t>ткань техническая</t>
  </si>
  <si>
    <t>ветошь обтирочная</t>
  </si>
  <si>
    <t>ткань полотенчатый</t>
  </si>
  <si>
    <t>ведро оцинкованное</t>
  </si>
  <si>
    <t>ведро  эмалированное с крышкой 10 л</t>
  </si>
  <si>
    <t>веники</t>
  </si>
  <si>
    <t>метлы</t>
  </si>
  <si>
    <t>мешки полиэтиленовые</t>
  </si>
  <si>
    <t>пленка полиэтиленовая</t>
  </si>
  <si>
    <t>стремянка диэлектрическая СВД-2,0 Е</t>
  </si>
  <si>
    <t>стремянка диэлектрическая СВД-3,0 Е</t>
  </si>
  <si>
    <t>лестница высотой от 4 до 7 м</t>
  </si>
  <si>
    <t>фонари ФПС 4/6В( водонепрониц)</t>
  </si>
  <si>
    <t>электропаяльник 40вт</t>
  </si>
  <si>
    <t>паяльная лампа стальная</t>
  </si>
  <si>
    <t>серпянка 5 см</t>
  </si>
  <si>
    <t xml:space="preserve">оградительная лента </t>
  </si>
  <si>
    <t>фум лента</t>
  </si>
  <si>
    <t>скотч</t>
  </si>
  <si>
    <t>крестики для плитки 2 мм</t>
  </si>
  <si>
    <t>крестики для плитки 4 мм</t>
  </si>
  <si>
    <t>лопаты для очистки снега</t>
  </si>
  <si>
    <t xml:space="preserve">лопата совковая </t>
  </si>
  <si>
    <t xml:space="preserve">лопата штыковая </t>
  </si>
  <si>
    <t>черенки для лопат</t>
  </si>
  <si>
    <t>вилы с черенком</t>
  </si>
  <si>
    <t>грабли с черенком</t>
  </si>
  <si>
    <t>носилки</t>
  </si>
  <si>
    <t>топор с черенком</t>
  </si>
  <si>
    <t>молоток слесарный  0,5 кг-0,8кг</t>
  </si>
  <si>
    <t>кернер</t>
  </si>
  <si>
    <t>секатор садовый</t>
  </si>
  <si>
    <t>наб</t>
  </si>
  <si>
    <t>ножовка по дереву</t>
  </si>
  <si>
    <t xml:space="preserve">ножовка по металлу </t>
  </si>
  <si>
    <t xml:space="preserve">универсальные ножницы по металлу </t>
  </si>
  <si>
    <t>щетка металлическая с деревянн ручкой</t>
  </si>
  <si>
    <t>стеклорез</t>
  </si>
  <si>
    <t>малярные инструменты :</t>
  </si>
  <si>
    <t>валики</t>
  </si>
  <si>
    <t>кисти малярные</t>
  </si>
  <si>
    <t>кисть побелочная ( макловица)</t>
  </si>
  <si>
    <t>мастерок</t>
  </si>
  <si>
    <t>шпатели металлические</t>
  </si>
  <si>
    <t>элементы питания ( батарейки)</t>
  </si>
  <si>
    <t>батарея пальчиковая А, АА, ААА</t>
  </si>
  <si>
    <t>сан.техника</t>
  </si>
  <si>
    <t>решетка для батарей</t>
  </si>
  <si>
    <t xml:space="preserve">холодильник </t>
  </si>
  <si>
    <t>печь микроволновая</t>
  </si>
  <si>
    <t>чайник электрический</t>
  </si>
  <si>
    <t>кондиционер бытовой -Н-09</t>
  </si>
  <si>
    <t>стол письменный Кул-128,1500*700*750 мм</t>
  </si>
  <si>
    <t>стулья</t>
  </si>
  <si>
    <t xml:space="preserve">Грузовые канаты ф16,5 мм </t>
  </si>
  <si>
    <t>стропы   ф 6 мм дл. 1,5 метра</t>
  </si>
  <si>
    <t>стропы  ф 10 мм дл. 2 метра</t>
  </si>
  <si>
    <t>стропы ф 14 мм дл. 5 метра</t>
  </si>
  <si>
    <t>стропы ф 22 мм дл. 3,0 метра</t>
  </si>
  <si>
    <t>паук 4-х ветвей на 25 тонн,длиной 8 метра</t>
  </si>
  <si>
    <t>строп текстильный СТП -03-6/5000</t>
  </si>
  <si>
    <t>строп текстильный СТП -03-160000/12000</t>
  </si>
  <si>
    <t>строп текстильный СТП -03-4/5000</t>
  </si>
  <si>
    <t>строп текстильный СТП -03-3/3000</t>
  </si>
  <si>
    <t>строп текстильный СТП -03-1,5/2000</t>
  </si>
  <si>
    <t>строп текстильный СТП -03-0,5/1500</t>
  </si>
  <si>
    <t>тальручная  г/п 1 тн</t>
  </si>
  <si>
    <t>полипаст монтажный ОБМ-0,5, с тяговым усилием 0,5 т под капрооновый канат 20 мм</t>
  </si>
  <si>
    <t>домкрат 3 т</t>
  </si>
  <si>
    <t>домкрат 5 т</t>
  </si>
  <si>
    <t>домкрат 20 т</t>
  </si>
  <si>
    <t>ремень безопасности на автобусы</t>
  </si>
  <si>
    <t>ремень безопасности на легковые</t>
  </si>
  <si>
    <t>автополог на Камаз 791</t>
  </si>
  <si>
    <t>чехлы салонные на легковые</t>
  </si>
  <si>
    <t>тент автомобильный</t>
  </si>
  <si>
    <t>полог брезентовый 3*6 м</t>
  </si>
  <si>
    <t>краска Reoflex белая (автоэмаль воздушный сушки)</t>
  </si>
  <si>
    <t>краска Reoflex синяя (автоэмаль воздушный сушки)</t>
  </si>
  <si>
    <t>краска Reoflex белая ночь (автоэмаль воздушный сушки)</t>
  </si>
  <si>
    <t>краска Reoflex  оранжевая (автоэмаль воздушный сушки)</t>
  </si>
  <si>
    <t>краска Reoflex  черная (автоэмаль воздушный сушки)</t>
  </si>
  <si>
    <t>краска Reoflex  красная (автоэмаль воздушный сушки)</t>
  </si>
  <si>
    <t>краска Reoflex  хаки-защитный (автоэмаль воздушный сушки)</t>
  </si>
  <si>
    <t>краска Reoflex  голубая (автоэмаль воздушный сушки)</t>
  </si>
  <si>
    <t>краска Reoflex желтая (автоэмаль воздушный сушки)</t>
  </si>
  <si>
    <t>грунтовка</t>
  </si>
  <si>
    <t>шпаклевка</t>
  </si>
  <si>
    <t>разбавитель</t>
  </si>
  <si>
    <t>растворитель 646</t>
  </si>
  <si>
    <t>скотч бумажный широкий</t>
  </si>
  <si>
    <t>скотчбумажный узкий</t>
  </si>
  <si>
    <t>набор шпатели</t>
  </si>
  <si>
    <t>антигравий</t>
  </si>
  <si>
    <t>мастика</t>
  </si>
  <si>
    <t>наждачная бумага влагостойкая 800</t>
  </si>
  <si>
    <t>наждачная бумага влагостойкая 600</t>
  </si>
  <si>
    <t>щетки по металлу грубой очистки (для болгарки)</t>
  </si>
  <si>
    <t>щетки по металлу мягой очистки (для болгарки)</t>
  </si>
  <si>
    <t>наждачные диски для шлифовки на болгарку</t>
  </si>
  <si>
    <t>маска защитная для покраски ЗМ 6800</t>
  </si>
  <si>
    <t>одноразовый костюм для покраски</t>
  </si>
  <si>
    <t>фильтра для защитной маски</t>
  </si>
  <si>
    <t>респиратор губковый</t>
  </si>
  <si>
    <t>Материалы для ежегодного техосмотра  позаявке АТЦ</t>
  </si>
  <si>
    <t>ножовочный станок ручной</t>
  </si>
  <si>
    <t>тиски слесарные</t>
  </si>
  <si>
    <t>струбцина для развальцовки трубок</t>
  </si>
  <si>
    <t>манометр для измерения давления бензина инжекторных двигателей</t>
  </si>
  <si>
    <t>тестер для проверки электрических цепей автомобилей</t>
  </si>
  <si>
    <t>пресс гидравлический ПНА 12300</t>
  </si>
  <si>
    <t>съемник гидравлический СГ315</t>
  </si>
  <si>
    <t>съемник механический модель СВГ 1004 К</t>
  </si>
  <si>
    <t>съемник для снятия подшипника генератора</t>
  </si>
  <si>
    <t>клапанный съемник</t>
  </si>
  <si>
    <t>приспособление для снятия и установки клапанных сальников двигателей мод.409 ( набор для снятия и установки сальников клапанов)</t>
  </si>
  <si>
    <t>съемник 3-х лапчатый большой,500 мм цена</t>
  </si>
  <si>
    <t>съемник для снятия пружин амартизаторов</t>
  </si>
  <si>
    <t>бензиновый триммер марки Huter GGT 2500T мощность 2500 вт</t>
  </si>
  <si>
    <t>зубило слесарное 200 мм</t>
  </si>
  <si>
    <t>бокорезы, кусачки</t>
  </si>
  <si>
    <t>плоскогубцы, пассатижи L-180 mm VDE до 1000V</t>
  </si>
  <si>
    <t>плоскогубцы, пассатижи L-160 mm VDE до 1000V</t>
  </si>
  <si>
    <t>утконосы, круглогубцы</t>
  </si>
  <si>
    <t>бородок слесарный</t>
  </si>
  <si>
    <t>вороток слесарный</t>
  </si>
  <si>
    <t>отвертки разные</t>
  </si>
  <si>
    <t>набор отверток с изолированный рукояткой ( прямой шлиц 3,04,05,5,6,5 крестовина шлиц PZ 1 PZ2)</t>
  </si>
  <si>
    <t xml:space="preserve">электродержатель </t>
  </si>
  <si>
    <t>Инструменты:</t>
  </si>
  <si>
    <t>УШМ болгарка  Bosch GWS 22-230 JH</t>
  </si>
  <si>
    <t>УШМ болгарка  Bosch GWS 17-125 CIE</t>
  </si>
  <si>
    <t>Электрогайковерт</t>
  </si>
  <si>
    <t>Электрическое точило</t>
  </si>
  <si>
    <t>Точильный станок ЗУБР ЗТШМ-200-450</t>
  </si>
  <si>
    <t>рулетка  измерительная металлическая 5 м</t>
  </si>
  <si>
    <t>рулетка  измерительная металлическая 10 м</t>
  </si>
  <si>
    <t>рулетка  измерительная металлическая 20 м</t>
  </si>
  <si>
    <t>рулетка Stanley 0-30-697 Tylon 5м-19 мм</t>
  </si>
  <si>
    <t>рулетка для замера нефтепродуктов 20 м</t>
  </si>
  <si>
    <t>щупы №1</t>
  </si>
  <si>
    <t xml:space="preserve">угольник металлический </t>
  </si>
  <si>
    <t>Ключи гаечные комбинированные  8*10</t>
  </si>
  <si>
    <t>Ключи гаечные комбинированные 10*12</t>
  </si>
  <si>
    <t xml:space="preserve">Ключи гаечные  комбинированные 12*14 </t>
  </si>
  <si>
    <t>Ключи гаечные комбинированные 14*17</t>
  </si>
  <si>
    <t>Ключи гаечные комбинированные 17*19</t>
  </si>
  <si>
    <t>Ключи гаечные  комбинированные19*22</t>
  </si>
  <si>
    <t>Ключи гаечные  комбинированные  22*24</t>
  </si>
  <si>
    <t>Ключи гаечные комбинированные   24*27</t>
  </si>
  <si>
    <t>Ключи гаечные  комбинированные  27*30</t>
  </si>
  <si>
    <t xml:space="preserve">Ключи гаечные комбинированные  30*32 </t>
  </si>
  <si>
    <t>Ключи газовые №1</t>
  </si>
  <si>
    <t>Ключи газовые №2</t>
  </si>
  <si>
    <t>Ключи газовые №3</t>
  </si>
  <si>
    <t>Ключи газовые №4</t>
  </si>
  <si>
    <t>Ключи гаечные  6*7</t>
  </si>
  <si>
    <t>Ключи гаечные  8*10</t>
  </si>
  <si>
    <t>Ключи  гаечные 10*12</t>
  </si>
  <si>
    <t>Ключи гаечные 12*13</t>
  </si>
  <si>
    <t>Ключи гаечные  13*14</t>
  </si>
  <si>
    <t xml:space="preserve">Ключи гаечные 12*14 </t>
  </si>
  <si>
    <t>Ключи гаечные  14*17</t>
  </si>
  <si>
    <t xml:space="preserve">Ключи гаечные 16*22 </t>
  </si>
  <si>
    <t>Ключи гаечные  17*19</t>
  </si>
  <si>
    <t>Ключи гаечные 19*22</t>
  </si>
  <si>
    <t>Ключи гаечные 22*24</t>
  </si>
  <si>
    <t>Ключи гаечные 24*27</t>
  </si>
  <si>
    <t>Ключи гаечные  27*30</t>
  </si>
  <si>
    <t xml:space="preserve">Ключи гаечные 30*32 </t>
  </si>
  <si>
    <t xml:space="preserve">Ключи гаечные 32*36 </t>
  </si>
  <si>
    <t>Ключи накидные  13*14</t>
  </si>
  <si>
    <t xml:space="preserve">Ключи накидные 12*14 </t>
  </si>
  <si>
    <t>Ключи накидные  14*17</t>
  </si>
  <si>
    <t xml:space="preserve">Ключи накидные 16*22 </t>
  </si>
  <si>
    <t>Ключи накидные 17*19</t>
  </si>
  <si>
    <t>Ключи накидные 19*22</t>
  </si>
  <si>
    <t>Ключи накидные 22*24</t>
  </si>
  <si>
    <t>Ключи накидные 24*27</t>
  </si>
  <si>
    <t>Ключи накидные 27*30</t>
  </si>
  <si>
    <t xml:space="preserve">Ключи накидные 30*32 </t>
  </si>
  <si>
    <t xml:space="preserve">Ключи накидные 32*36 </t>
  </si>
  <si>
    <t>ключи рожковые омедненные 17*19</t>
  </si>
  <si>
    <t>ключи рожковые омедненные 24*27</t>
  </si>
  <si>
    <t>ключи рожковые омедненные 30*32</t>
  </si>
  <si>
    <t>торцовые  трубчатые ключи ф 24,0 мм</t>
  </si>
  <si>
    <t>торцовые трубчатые  ключи ф 27,0 мм</t>
  </si>
  <si>
    <t>торцовые трубчатые  ключи ф 30,0 мм</t>
  </si>
  <si>
    <t>торцовые трубчатые  ключи ф 41,0 мм</t>
  </si>
  <si>
    <t>торцовые трубчатые  ключи ф 46,0 мм</t>
  </si>
  <si>
    <t>набор шестигранных ключей</t>
  </si>
  <si>
    <t>набор торцевых головок FORCE</t>
  </si>
  <si>
    <t>набор  инструментов торцевых головки и биты с присоединительным квадратом ,материал из высокачественной стали. Размеры  от 10 мм до 32 мм</t>
  </si>
  <si>
    <t>спец ключ для отварачивания тормозных трубок, размером на 8,10,12</t>
  </si>
  <si>
    <t>ключ  цепной универсальный для снятия масленых фильтров</t>
  </si>
  <si>
    <t>набор инструмента для автослесаря</t>
  </si>
  <si>
    <t>набор инструмента автомобильный</t>
  </si>
  <si>
    <t>Ключи разные</t>
  </si>
  <si>
    <t>круги  абразивные отрезные ф 115х3,2х22</t>
  </si>
  <si>
    <t>круги абразивные отрезные  ф 125*3,0 АРМ</t>
  </si>
  <si>
    <t>круги абразивные отрезные ф 180х3х22 АРМ</t>
  </si>
  <si>
    <t>круги абразивные отрезные  ф 230х3,2х22 АРМ</t>
  </si>
  <si>
    <t>круги абразивные отрезные ф 310*3*32</t>
  </si>
  <si>
    <t>круги  абразивные шлифовальные ф 115х6х22</t>
  </si>
  <si>
    <t>круги  абразивные шлифовальные  ф 125*6*22</t>
  </si>
  <si>
    <t>круги абразивные шлифовальные ф  230х6х22</t>
  </si>
  <si>
    <t>камень  шлифовальный ф 100*20*20</t>
  </si>
  <si>
    <t>камень шлифовальный ф  120х20х32</t>
  </si>
  <si>
    <t>камень шлифовальный ф  120х20х20</t>
  </si>
  <si>
    <t>камень шлифовальный ф  125*32*20</t>
  </si>
  <si>
    <t>камень шлифовальный  ф 300*127*40  типа КС60СМ</t>
  </si>
  <si>
    <t>камень  шлифовальный ф  320х40х120</t>
  </si>
  <si>
    <t>диск лепестковый ф 125</t>
  </si>
  <si>
    <t>наждачная шкурка</t>
  </si>
  <si>
    <t>шкурка наждачная № 0</t>
  </si>
  <si>
    <t>шкурка наждачная №1</t>
  </si>
  <si>
    <t>шкурка наждачная №2</t>
  </si>
  <si>
    <t>шкурка наждачная №3</t>
  </si>
  <si>
    <t>шкурка наждачная №4</t>
  </si>
  <si>
    <t>шкурка наждачная №5</t>
  </si>
  <si>
    <t>шкурка наждачная  Н-25</t>
  </si>
  <si>
    <t>напильники</t>
  </si>
  <si>
    <t>напильник 3-гранный № 1,2,3,4   300-450мм</t>
  </si>
  <si>
    <t>напильник круглый № 1,2,3,4   400-450мм ( крупная, средняя)</t>
  </si>
  <si>
    <t>напильник круглый № 1,2,3,4   400-450мм ( средняя)</t>
  </si>
  <si>
    <t>напильник плоский № 1,2,3,4   L-450-450 мм (крупные, средняя)</t>
  </si>
  <si>
    <t>напильник квадратные № 1,2,3,4   L-450-450 мм (крупные, средняя)</t>
  </si>
  <si>
    <t>напильник квадратные № 1,2,3,4   L-450-450 мм (средняя)</t>
  </si>
  <si>
    <t>Напильник плоский № 1,2,3,4   L-450-450 мм (средняя)</t>
  </si>
  <si>
    <t>рашпиль</t>
  </si>
  <si>
    <t>Ножовочное полотно</t>
  </si>
  <si>
    <t>металлорежущие инстументы</t>
  </si>
  <si>
    <t>Плашки М 3*0,5 мм</t>
  </si>
  <si>
    <t>Плашки М 5*0,8 мм</t>
  </si>
  <si>
    <t>Плашки М 6*0,1 мм</t>
  </si>
  <si>
    <t>Плашки М 8*1,0 мм</t>
  </si>
  <si>
    <t>Плашки М 8*1,25 мм</t>
  </si>
  <si>
    <t>Плашки М 10*1,0</t>
  </si>
  <si>
    <t>Плашки М 10*1,5</t>
  </si>
  <si>
    <t>Плашки М 10*1,25</t>
  </si>
  <si>
    <t>Плашки М 12*1,0</t>
  </si>
  <si>
    <t>Плашки М12х1,75</t>
  </si>
  <si>
    <t>Плашки М12х1,25</t>
  </si>
  <si>
    <t>Плашки М14*1,75</t>
  </si>
  <si>
    <t>Плашки М 14*2</t>
  </si>
  <si>
    <t>Плашки М16х1,5</t>
  </si>
  <si>
    <t>Плашки М16х2</t>
  </si>
  <si>
    <t>Плашки М18*1</t>
  </si>
  <si>
    <t>Плашки М 18*1,5</t>
  </si>
  <si>
    <t>Плашка М 18*2,5</t>
  </si>
  <si>
    <t>МетчикиМ5*0,5</t>
  </si>
  <si>
    <t>МетчикиМ6</t>
  </si>
  <si>
    <t>МетчикиМ8*1,0</t>
  </si>
  <si>
    <t>МетчикиМ8*1,25</t>
  </si>
  <si>
    <t>МетчикиМ 10*1,0</t>
  </si>
  <si>
    <t>Метчики 10х1,25</t>
  </si>
  <si>
    <t>Метчики 10х1,5</t>
  </si>
  <si>
    <t>Метчики М12*1,0</t>
  </si>
  <si>
    <t>Метчики М 12*1,5</t>
  </si>
  <si>
    <t>Метчики М 12*1,75</t>
  </si>
  <si>
    <t>Метчики М 12*1,25</t>
  </si>
  <si>
    <t>Метчики М 14*1,5</t>
  </si>
  <si>
    <t>Метчики М 14*1,25</t>
  </si>
  <si>
    <t>Метчики М 14*2,0</t>
  </si>
  <si>
    <t>Метчики М16х1,5</t>
  </si>
  <si>
    <t>Метчики М16х2</t>
  </si>
  <si>
    <t>Метчики М18*1</t>
  </si>
  <si>
    <t>Метчики М 18*1,5</t>
  </si>
  <si>
    <t>Метчики М 18*2,5</t>
  </si>
  <si>
    <t>Метчики М27*3</t>
  </si>
  <si>
    <t xml:space="preserve">Метчики М30*3,5 </t>
  </si>
  <si>
    <t xml:space="preserve">Метчики М42*4,5 </t>
  </si>
  <si>
    <t>Метчики труб G-1  1/4</t>
  </si>
  <si>
    <t>Райбер ( развертка) ф 25 мм</t>
  </si>
  <si>
    <t>Райбер ф 18 мм</t>
  </si>
  <si>
    <t>Райбер ф 32 мм</t>
  </si>
  <si>
    <t>Сверло ц/х ф2 мм</t>
  </si>
  <si>
    <t>Сверло ц/х ф2,5 мм</t>
  </si>
  <si>
    <t>Сверло ц/х ф3 мм</t>
  </si>
  <si>
    <t>Сверло ц/х ф3,2 мм</t>
  </si>
  <si>
    <t>Сверло ц/х ф3,3 мм</t>
  </si>
  <si>
    <t>Сверло ц/х ф3,5 мм</t>
  </si>
  <si>
    <t>Сверло ц/х ф4 мм</t>
  </si>
  <si>
    <t>Сверло ц/х ф4,5 мм</t>
  </si>
  <si>
    <t>Сверло ц/х ф 5 мм</t>
  </si>
  <si>
    <t>Сверло ц/х ф5,5 мм</t>
  </si>
  <si>
    <t>Сверло ц/х ф 6,0 мм</t>
  </si>
  <si>
    <t>Сверло ц/х ф6,5 мм</t>
  </si>
  <si>
    <t>Сверло ц/х ф6,7мм</t>
  </si>
  <si>
    <t>Сверло ц/х ф7,0 мм</t>
  </si>
  <si>
    <t>Сверло ц/х ф 7,5 мм</t>
  </si>
  <si>
    <t>Сверло ц/х ф 8 мм</t>
  </si>
  <si>
    <t>Сверло ц/х ф8,5 мм</t>
  </si>
  <si>
    <t>Сверло ц/х ф 9,0мм</t>
  </si>
  <si>
    <t>Сверло ц/х ф 9,5 мм</t>
  </si>
  <si>
    <t>Сверло ц/х ф 10,0 мм</t>
  </si>
  <si>
    <t>Сверло ц/х ф 10,2 мм</t>
  </si>
  <si>
    <t>Сверло ц/х ф 10,5 мм</t>
  </si>
  <si>
    <t>Сверло ц/х ф 11,0 мм</t>
  </si>
  <si>
    <t>Сверло ц/х ф 11,5 мм</t>
  </si>
  <si>
    <t>Сверло ц/х ф 12,0 мм</t>
  </si>
  <si>
    <t>Сверло ц/х ф 12,5 мм</t>
  </si>
  <si>
    <t>Сверло ц/х ф 13,0 мм</t>
  </si>
  <si>
    <t>Сверло ц/х ф14 мм</t>
  </si>
  <si>
    <t>Сверло ц/х ф 15,4мм</t>
  </si>
  <si>
    <t>Сверло ц/х ф 16,00мм</t>
  </si>
  <si>
    <t xml:space="preserve">Сверло ц/х ф 17,0 мм </t>
  </si>
  <si>
    <t xml:space="preserve">Сверло ц/х ф 18,0 мм </t>
  </si>
  <si>
    <t>ЦУ-5 2,5мм</t>
  </si>
  <si>
    <t>ТМЛ-3У 4мм</t>
  </si>
  <si>
    <t>ТМЛ-3У 3мм</t>
  </si>
  <si>
    <t>ТМЛ-1У 3мм</t>
  </si>
  <si>
    <t>ТМЛ-1У 4мм</t>
  </si>
  <si>
    <t>МР-3 4мм</t>
  </si>
  <si>
    <t>ТМУ 21У 4мм</t>
  </si>
  <si>
    <t>ТМУ 21У 3мм</t>
  </si>
  <si>
    <t>ЦЛ-39 2,5мм</t>
  </si>
  <si>
    <t>Уони 13/55 ф 4 мм</t>
  </si>
  <si>
    <t>Метизы:</t>
  </si>
  <si>
    <t>гвозди разные ( 60,80,100,120,150,200)</t>
  </si>
  <si>
    <t>саморезы с чепиком дл.80 мм</t>
  </si>
  <si>
    <t>саморезы семечки</t>
  </si>
  <si>
    <t>саморезы по металлу с прессшайбой , острый 4,2*16</t>
  </si>
  <si>
    <t>саморезы по металлу с прессшайбой , острый 4,2*32</t>
  </si>
  <si>
    <t>саморезы по металлу с прессшайбой , острый 4,2*50</t>
  </si>
  <si>
    <t>дюбель гвоздь 6*40 мм ( потайной бортик)</t>
  </si>
  <si>
    <t xml:space="preserve">дюбель распорный с усом 8*40 мм </t>
  </si>
  <si>
    <t>заклепки стальные с полукруглой головкой ГОСТ 10299-80 ф 4 мм ,7,1*22 мм</t>
  </si>
  <si>
    <t>Автозапчасти:</t>
  </si>
  <si>
    <t>Канцелярские товары</t>
  </si>
  <si>
    <t>Коммунальные услуги участков</t>
  </si>
  <si>
    <t>Проведение производственного экологического мониторинга</t>
  </si>
  <si>
    <t>4.37</t>
  </si>
  <si>
    <t>4.67</t>
  </si>
  <si>
    <t>4.68</t>
  </si>
  <si>
    <t>Утилизация опасных отходов</t>
  </si>
  <si>
    <t>Обслуживание газона, системы полива и саженцев</t>
  </si>
  <si>
    <t>Дюсенгалиев А.Б.</t>
  </si>
  <si>
    <t>Начальник ОППР</t>
  </si>
  <si>
    <t>Жазаев М.Н.</t>
  </si>
  <si>
    <t>Хан В.А.</t>
  </si>
  <si>
    <t>Услуги по формированию, распечатке, доставке единого платежного документа (ЕПД)</t>
  </si>
  <si>
    <t>Приобретение нормативной документации по безопасности и охране труда (правила, требования, удостоверения о проверке знаний, журналы распоряжений и инструктажей и т.д)</t>
  </si>
  <si>
    <t>4.20.</t>
  </si>
  <si>
    <t>Приобретение имущества гражданской обороны: рация ДР-1400-13шт, противогаз 63шт, инд.аптечка -63шт)</t>
  </si>
  <si>
    <t>4.21.</t>
  </si>
  <si>
    <t>Аттестация сварщиков</t>
  </si>
  <si>
    <t>Аттестация газорезчиков</t>
  </si>
  <si>
    <t>ЗОИ</t>
  </si>
  <si>
    <t xml:space="preserve">Обучение персонала по курсу "Промышленной безопасности на опасных производственных объектах" связанных с обслуживанием опасных производственных устройств </t>
  </si>
  <si>
    <t xml:space="preserve">Обучение, аттестация и переаттестация персонала по курсу "Промышленной безопасности при эксплуатации грузоподъемных механизмов" </t>
  </si>
  <si>
    <t xml:space="preserve">Обучение, аттестация и переаттестация персонала по курсу "Промышленной безопасности при эксплуатации оборудования, работающего под давлением" </t>
  </si>
  <si>
    <t>Обучение по вопросам безопасности и охраны труда руководящих работников и лиц ответственных за обеспечение безопасности и охраны труда</t>
  </si>
  <si>
    <t>Обучение требованиям по безопасности объектов систем газоснабжения</t>
  </si>
  <si>
    <t xml:space="preserve">Обучение "Правилам обеспечения промышленной безопасности для опасных производственных объектов химической отрасли промышленности" </t>
  </si>
  <si>
    <t>Обучение специалистов для выполнения работ по техническому обслуживанию и планово-предупредительному ремонту систем и установок подарной автоматики и ответственных лиц за контроль состояния систем и установок пожарной автоматики</t>
  </si>
  <si>
    <t xml:space="preserve"> - грузоподъемные механизмы  19 ед</t>
  </si>
  <si>
    <t xml:space="preserve"> -стационарные (мостовые, козловые, полукозловые ) краны -13ед</t>
  </si>
  <si>
    <t xml:space="preserve"> автомобильные краны - 6 ед</t>
  </si>
  <si>
    <t>Техническое освидетельствование и экспертиза опасных производственных объектов (сосудов. Работающих под давление) отработавших расчетный (установленный) срок службы (45 единицы)</t>
  </si>
  <si>
    <t>Поставка посредством сети интернет Информационной системы через пароль доступа для двух абонентов одновременно</t>
  </si>
  <si>
    <t>Обучениечленов согласительной комиссии АО "АТЭЦ" по программе "Примененрие трудового законодательства РК, развитие ведения переговоров и достижение косенсуса в трудовых спорах"</t>
  </si>
  <si>
    <t>Представительские расходы для мероприятий</t>
  </si>
  <si>
    <t>Приобретение информационной системы на 2023 год (стационарная /офлайн) с установкой на сервер</t>
  </si>
  <si>
    <t>Поверка средств измерений</t>
  </si>
  <si>
    <t>Аттестация центральной химической лаборатории</t>
  </si>
  <si>
    <t>Затраты на обучение ОК (повышение квалификации работников)</t>
  </si>
  <si>
    <t>ЗЦП</t>
  </si>
  <si>
    <t xml:space="preserve">Диагностирование состояния металла коллекторов и перебросных труб ширмовых пароперегревателей к/а ст. №8 ТГМ 151 Б                            с выдачей экспертного заключения о возможности дальнейшей эксплуатации </t>
  </si>
  <si>
    <t>2023г.</t>
  </si>
  <si>
    <t>Мазут</t>
  </si>
  <si>
    <t>1.4</t>
  </si>
  <si>
    <t>1.5.</t>
  </si>
  <si>
    <t>Диагностирование металла барабана к/а ст. №5 типа БКЗ-160                     с целью ресурса продления паркового ресурса</t>
  </si>
  <si>
    <t>Диагностирование металла барабана к/а ст.№8 ТГМ 151 Б                          с целью ресурса продления паркового ресурса</t>
  </si>
  <si>
    <t>Хим.реагенты</t>
  </si>
  <si>
    <t>т</t>
  </si>
  <si>
    <t>соль поваренная</t>
  </si>
  <si>
    <t>известь</t>
  </si>
  <si>
    <t>коагулянт ( железный купорос)</t>
  </si>
  <si>
    <t>тринатрий фосфат</t>
  </si>
  <si>
    <t>гидразин гидрат</t>
  </si>
  <si>
    <t>катионит ( ионообменн смола)/21,2 тн</t>
  </si>
  <si>
    <t>анионит низкоосновной ( ионообменная смола)/19,79 тн</t>
  </si>
  <si>
    <t>анионит высокоосновной ( ионообменная  смола)/7,668 тн</t>
  </si>
  <si>
    <t>антрацит</t>
  </si>
  <si>
    <t>Итого:</t>
  </si>
  <si>
    <t>Бензин, ДТ</t>
  </si>
  <si>
    <t>Масла</t>
  </si>
  <si>
    <t xml:space="preserve">масло Мобил в канистрах (бензин) </t>
  </si>
  <si>
    <t>масло трансформаторное ТК-1500</t>
  </si>
  <si>
    <t>Масло моторное PIMULA  R4 15W40 ( ДВС)</t>
  </si>
  <si>
    <t xml:space="preserve">масло фреоновое (компрессорное)  </t>
  </si>
  <si>
    <t>Азотная кислота , хч</t>
  </si>
  <si>
    <t>Амоний хлористый ,хч</t>
  </si>
  <si>
    <t>Амоний молибденовокислый ,хч</t>
  </si>
  <si>
    <t>Аммиак водный ,хч</t>
  </si>
  <si>
    <t>Аммоний лимоннокислый ,2-х замена ,чда</t>
  </si>
  <si>
    <t>Барий хлористый ,хч</t>
  </si>
  <si>
    <t>Бензойная кислота , осч ОП-3 ГСО 5504-90 ТУ 50.791-91</t>
  </si>
  <si>
    <t>Борная кислота,хч</t>
  </si>
  <si>
    <t>Железо- аммонийнвые квасцы ,хч</t>
  </si>
  <si>
    <t>Калий гидроокись , чда</t>
  </si>
  <si>
    <t>Медь химически чистая СТП ТУ комп 3-270-10 струшки</t>
  </si>
  <si>
    <t>Медь ( II) оксид проволока СиО, чда. ТУ6-09-4126-88. ТУ6-0-4126-88.</t>
  </si>
  <si>
    <t>Натрий биокарбонат, ч</t>
  </si>
  <si>
    <t>Натрий нитропрусид, чда</t>
  </si>
  <si>
    <t>Реактив Грисса , чда</t>
  </si>
  <si>
    <t>Салициловая кислота ,хч</t>
  </si>
  <si>
    <t>Фенолфталеин, чда</t>
  </si>
  <si>
    <t>Азотнокислое серебро</t>
  </si>
  <si>
    <t>Аскорбиновая кислота</t>
  </si>
  <si>
    <t>Акридиновый желтый</t>
  </si>
  <si>
    <t>Бутилацетат</t>
  </si>
  <si>
    <t>Гексан( оч)</t>
  </si>
  <si>
    <t>Азида натрия</t>
  </si>
  <si>
    <t>Крахмал</t>
  </si>
  <si>
    <t xml:space="preserve">Калий сурьмяно-виннокислый </t>
  </si>
  <si>
    <t>Гидрооксид натрия</t>
  </si>
  <si>
    <t>Метиловый оранжевый индикатор</t>
  </si>
  <si>
    <t>Хлорид натрия или хлорид калия</t>
  </si>
  <si>
    <t>Трилон Б( динатриевая соль ЭДТУК)</t>
  </si>
  <si>
    <t>Хромат калия индикатор</t>
  </si>
  <si>
    <t>Калий хромовокислый</t>
  </si>
  <si>
    <t>Ртуть сернокислая</t>
  </si>
  <si>
    <t>Серебро сернокислое</t>
  </si>
  <si>
    <t xml:space="preserve">Сегнетовая соль </t>
  </si>
  <si>
    <t>Салициловокислый натрии</t>
  </si>
  <si>
    <t>Иодид калия</t>
  </si>
  <si>
    <t>Хлороформ</t>
  </si>
  <si>
    <t>Хлорид марганца</t>
  </si>
  <si>
    <t>Реактив Несслера</t>
  </si>
  <si>
    <t>Гидрат окиси калия КОН  ГОСТ 9285-78 чда</t>
  </si>
  <si>
    <t>Калий двухромовокислый ГОСТ 4220-75, чда</t>
  </si>
  <si>
    <t>Стандарт-титры</t>
  </si>
  <si>
    <t>Натрий хлористый</t>
  </si>
  <si>
    <t>коробка</t>
  </si>
  <si>
    <t>Натрий тиосульфат 0,1 н ( серноватокислый)</t>
  </si>
  <si>
    <t>Иод 0,1 н</t>
  </si>
  <si>
    <t>Магнии сернокислый 0,1 н</t>
  </si>
  <si>
    <t>Электролит 3,0 М КСI</t>
  </si>
  <si>
    <t>флакон</t>
  </si>
  <si>
    <t>СТ- pH метрия</t>
  </si>
  <si>
    <t>СТ -натрий гидроокись 0,1 моль/л</t>
  </si>
  <si>
    <t>СТ-калий двуххромовокислый ( 0,1 моль/дм3)</t>
  </si>
  <si>
    <t>СТ- натрий серноватокислый 5- водный ( 0,1 моль/дм3)</t>
  </si>
  <si>
    <t>СТ-нитрат серебра 0,02 моль/л</t>
  </si>
  <si>
    <t>СТ-хлорид натрия 0,02 моль/л</t>
  </si>
  <si>
    <t>СТ-натрий хлористый 0,1 моль/дм3</t>
  </si>
  <si>
    <t>Образцы государственные стандартные</t>
  </si>
  <si>
    <t>ГСО мутность</t>
  </si>
  <si>
    <t>ГСО цветность</t>
  </si>
  <si>
    <t>ГСО АПАВ</t>
  </si>
  <si>
    <t>ГСО - нитриты</t>
  </si>
  <si>
    <t>ГСО - фенол</t>
  </si>
  <si>
    <t>ГСО - ХПК</t>
  </si>
  <si>
    <t>ГСО - нитраты</t>
  </si>
  <si>
    <t>ГСО - ионы аммония</t>
  </si>
  <si>
    <t>ГСО - фосфаты</t>
  </si>
  <si>
    <t>ГСО - нефтепродукты</t>
  </si>
  <si>
    <t>Прекурсоры</t>
  </si>
  <si>
    <t xml:space="preserve">Серная кислота  ХЧ  прекурсор </t>
  </si>
  <si>
    <t>Соляная кислота  ХЧ прекурсор</t>
  </si>
  <si>
    <t>Натрий кремнефористый чда</t>
  </si>
  <si>
    <t>Текстиль</t>
  </si>
  <si>
    <t>Вентиль 1057-65-0</t>
  </si>
  <si>
    <t>Вентиль 1054-10-0</t>
  </si>
  <si>
    <t>Вентиль 1052-65-0</t>
  </si>
  <si>
    <t>Вентиль 988-20-0</t>
  </si>
  <si>
    <t>Вентиль 998-20-0</t>
  </si>
  <si>
    <t>Вентиль 999-20-0</t>
  </si>
  <si>
    <t>Вентиль 584-10-0</t>
  </si>
  <si>
    <t>Материалы для паяния</t>
  </si>
  <si>
    <t>припой оловянно- свинцовый ПОС - 35  ф 8 мм , гост 21931-77</t>
  </si>
  <si>
    <t>припой медно-фосфорный ПМФОЦр 3,4,6 мм, гост 4515-93</t>
  </si>
  <si>
    <t>ФРЕОН</t>
  </si>
  <si>
    <t>фреон R-22</t>
  </si>
  <si>
    <t>фреон R-134А</t>
  </si>
  <si>
    <t>фреон R-410А</t>
  </si>
  <si>
    <t>масло фреоновое ( компрессорное)</t>
  </si>
  <si>
    <t>ГАЗЫ</t>
  </si>
  <si>
    <t>поверочная газовая смесь CH4 -воздух 2,11%</t>
  </si>
  <si>
    <t>поверочная газовая смесь CH4 -воздух  0,37%</t>
  </si>
  <si>
    <t>поверочная газовая смесь CH4 -воздух  0,28%</t>
  </si>
  <si>
    <t>поверочная газовая смесь CH4 -воздух  2,4%</t>
  </si>
  <si>
    <t>водород в кислороде диап.0-1 0,5%4273-88</t>
  </si>
  <si>
    <t>водород в кислороде диап.0-1  1,0%4273-88</t>
  </si>
  <si>
    <t>водород в кислороде диап.0-1  1,9 %4273-88</t>
  </si>
  <si>
    <t>Кислород в водороде диап.0-1 0,5% 7592-99</t>
  </si>
  <si>
    <t>Кислород в водороде диап.0-1 0,95% 7592-99</t>
  </si>
  <si>
    <t>Кислород в азоте 0,5 +/-0,05 3716-87</t>
  </si>
  <si>
    <t>Кислород в азоте 9,5 +/-1,0 3726-87</t>
  </si>
  <si>
    <t>газ универсальный для портативных газовых горелок</t>
  </si>
  <si>
    <t>доп.материалы</t>
  </si>
  <si>
    <t>шеллак</t>
  </si>
  <si>
    <t>паста теплопроводная кремнийорганическая КПТ-8(3 р)</t>
  </si>
  <si>
    <t>тюбик</t>
  </si>
  <si>
    <t>Белила свинцовая</t>
  </si>
  <si>
    <t>Олово</t>
  </si>
  <si>
    <t>органическое стекло</t>
  </si>
  <si>
    <t>оргстекло 10 ммразмер1500*1700</t>
  </si>
  <si>
    <t>оргстекло   18 мм  размер 1500*1700</t>
  </si>
  <si>
    <t>пластикат  ф 5-6 мм, размер 1,5*1,5</t>
  </si>
  <si>
    <t>водоуказательное стекло ф 20 ( марки СТ-28994)</t>
  </si>
  <si>
    <t>ЦТАИИ</t>
  </si>
  <si>
    <t>головка фломастерная шестицветная D3306B-66X-01 для Технограф-160</t>
  </si>
  <si>
    <t>узлы пишущие специальные УПС 1-03 М</t>
  </si>
  <si>
    <t>чернила УПС 1-03 М</t>
  </si>
  <si>
    <t>фторопласт</t>
  </si>
  <si>
    <t>фторопласт  круглый 60  мм</t>
  </si>
  <si>
    <t>фторопласт   50  мм</t>
  </si>
  <si>
    <t>фторопласт  80  мм</t>
  </si>
  <si>
    <t>фторопласт   100  мм</t>
  </si>
  <si>
    <t>Пиломатериалы</t>
  </si>
  <si>
    <t>деревянный брусок ( 100*100*6000)</t>
  </si>
  <si>
    <t>деревянный брусок ( 40*50*6000)</t>
  </si>
  <si>
    <t>доска деревянная 50*100*6000</t>
  </si>
  <si>
    <t>хоз товары</t>
  </si>
  <si>
    <t>пластиковая панель</t>
  </si>
  <si>
    <t>Замок навестной</t>
  </si>
  <si>
    <t>шпингалет</t>
  </si>
  <si>
    <t xml:space="preserve"> лента для заклейки труб кондиционера</t>
  </si>
  <si>
    <t xml:space="preserve">кружка фарфоровая (полиэтиленовая) с нос. 1,5-2л. </t>
  </si>
  <si>
    <t xml:space="preserve">переносная лампа взрывозащ. исполнителя </t>
  </si>
  <si>
    <t>ручные инструменты</t>
  </si>
  <si>
    <t>аккумулятор  типа Крона  9В</t>
  </si>
  <si>
    <t>батарейка Дюрасель большие круглые 1,5 В</t>
  </si>
  <si>
    <t>буферная батарея 3,6 В/1,9 А/ч 6ES7971-0BA00</t>
  </si>
  <si>
    <t>аккумулятор GP 1,2V 1000mAh AA</t>
  </si>
  <si>
    <t>аккумулятор GP 1,2V 1000mAh AAА</t>
  </si>
  <si>
    <t>аккумулятор 6F22 8,4 v 0,17A CP NI-MH</t>
  </si>
  <si>
    <t>сухой элемент 1,5В ( A SIZE)</t>
  </si>
  <si>
    <t>сухой элемент 1,5В ( AА SIZE)</t>
  </si>
  <si>
    <t>сухой элемент 1,5В ( AАА SIZE)</t>
  </si>
  <si>
    <t>раковина с сифоном</t>
  </si>
  <si>
    <t>отопительная батарея ( секция по 10 шт)</t>
  </si>
  <si>
    <t>лейка для душа</t>
  </si>
  <si>
    <t>вентиль пл. ф 20 ( барашка)</t>
  </si>
  <si>
    <t>труба пластиков ф 20</t>
  </si>
  <si>
    <t>тройник пластиков ф 20</t>
  </si>
  <si>
    <t>отвод пластиков ф 20</t>
  </si>
  <si>
    <t>смеситель  со шлангами</t>
  </si>
  <si>
    <t>адаптор ф 20, наружная  резьба ф 15 мм</t>
  </si>
  <si>
    <t>адаптор ф 20, внутренн  резьба ф 15 мм</t>
  </si>
  <si>
    <t>промышленный унитаз</t>
  </si>
  <si>
    <t>бочок для промышленного унитаза</t>
  </si>
  <si>
    <t>Бумага диаграммная</t>
  </si>
  <si>
    <t>лента диаграммная рулонная №1757</t>
  </si>
  <si>
    <t>войлок технический ( фетр) толщ 10-15 мм</t>
  </si>
  <si>
    <t>Диски отрезные ,шлифовальные</t>
  </si>
  <si>
    <t>камень шлифовальный  ф 400*127*40  типа КС60СМ зеленый</t>
  </si>
  <si>
    <t>шкурка наждачная  25А40С</t>
  </si>
  <si>
    <t>шкурка наждачная  14А40С</t>
  </si>
  <si>
    <t>напильник круглый № 1,2,3,4   400-450мм ( крупная)</t>
  </si>
  <si>
    <t>напильник квадратные № 1,2,3,4   L-450-450 мм (крупные)</t>
  </si>
  <si>
    <t>ЭЛЕКТРОДЫ:</t>
  </si>
  <si>
    <t>Электрод для сварки медный HARRIS Stay -Silv 15</t>
  </si>
  <si>
    <t>упаков</t>
  </si>
  <si>
    <t>КРЕПЕЖА:</t>
  </si>
  <si>
    <t>гвозди ф 50 мм</t>
  </si>
  <si>
    <t>гвозди ф 70 мм</t>
  </si>
  <si>
    <t>гвозди ф 100 мм</t>
  </si>
  <si>
    <t>гвозди ф 120 мм</t>
  </si>
  <si>
    <t>гвозди ф 150мм</t>
  </si>
  <si>
    <t>гвозди ф 200мм</t>
  </si>
  <si>
    <t>саморезы для г/картона 3,5*35 с дюпелями</t>
  </si>
  <si>
    <t>ЭЛЕКТРОИЗОЛЯЦИОННЫЕ МАТЕРИАЛЫ:</t>
  </si>
  <si>
    <t>трубка ПВХ (кембрик)  2мм-12</t>
  </si>
  <si>
    <t>трубка ПВХ ф 10 мм</t>
  </si>
  <si>
    <t>полихлорвиниловые трубки ф 12 мм</t>
  </si>
  <si>
    <t>полихлорвиниловые трубки ф 16 мм</t>
  </si>
  <si>
    <t>Изолента ПВХ</t>
  </si>
  <si>
    <t>Изолента ХБ ( 0,3 гр)</t>
  </si>
  <si>
    <t>Лента киперная ЛЭ ширина 30 мм, толщ 0,45 мм</t>
  </si>
  <si>
    <t>Лакоткань ЛШМС-105 0,17мм СТ ТОО28054948-011-2009</t>
  </si>
  <si>
    <t xml:space="preserve">Лакоткань ЛКСМ-105 </t>
  </si>
  <si>
    <t>Текстолит электротехнический Б.А.ГОСТ2910-74 3х1000х2000</t>
  </si>
  <si>
    <t>Текстолит электротехнический Б.А.ГОСТ2910-74 2х1000х2000</t>
  </si>
  <si>
    <t>Текстолит электротехнический Б.А.ГОСТ2910-74 5х1000х2000</t>
  </si>
  <si>
    <t>Стеклолакоткань ЛСК 0,17-0,2мм</t>
  </si>
  <si>
    <t>Стеклолента ЛЭС 0,2х50мм</t>
  </si>
  <si>
    <t>Пленкоэлектрокартон синтефлекс  141 ПЭК -2  толщ0,25мм, рулон ф 350 мм, ширина 900 мм</t>
  </si>
  <si>
    <t>Гетинакс  марки М 1,2</t>
  </si>
  <si>
    <t>СОРБЕНТЫ:</t>
  </si>
  <si>
    <t>Селикагель КСКГ ГОСТ 3956-71</t>
  </si>
  <si>
    <t>Цеолит NaA</t>
  </si>
  <si>
    <t xml:space="preserve">Силикагель индикаторный </t>
  </si>
  <si>
    <t>тефлоновая обмоточная лента  100*25</t>
  </si>
  <si>
    <t>лента для заклейки труб кондиционера</t>
  </si>
  <si>
    <t>пенный очиститель кондиционера PRO-TEC Air Condition Foam Cleaner 250 мм</t>
  </si>
  <si>
    <t>Трубки для теплоизоляции ф 10 мм</t>
  </si>
  <si>
    <t>Трубки для теплоизоляции ф 22 мм</t>
  </si>
  <si>
    <t>хомут ХК нейлоновый 4,8*200 мм</t>
  </si>
  <si>
    <t>хомут ХК нейлоновый 3*120 мм</t>
  </si>
  <si>
    <t>хомут ХК нейлоновый 2,5*100 мм</t>
  </si>
  <si>
    <t>ИЗОЛЯТОРЫ :</t>
  </si>
  <si>
    <t>Изолятор 6КА.281.004.</t>
  </si>
  <si>
    <t>Стержень подвижный 5 КА.540.017.</t>
  </si>
  <si>
    <t>Контакт подвижного стержня ( ролик)</t>
  </si>
  <si>
    <t>Ламель розеточного контакта 5КА-572-001.</t>
  </si>
  <si>
    <t>Изолятор проходной 5ГК.720.018( верхний)</t>
  </si>
  <si>
    <t>Изолятор проходной 5ГК.720.019( нижний)</t>
  </si>
  <si>
    <t>Контакт 5ГК551345 указатель напряжение</t>
  </si>
  <si>
    <t>Керамические изоляторы марки ИКН-3, ИКН-4</t>
  </si>
  <si>
    <t>КОНДЕНСАТОРЫ:</t>
  </si>
  <si>
    <t>Конденсаторы электролитические КБГ-МИ 2мкФ,1000 В</t>
  </si>
  <si>
    <t>Конденсаторы электролитические К50-35 1000 мкФ,16В</t>
  </si>
  <si>
    <t>Конденсаторы электролитические К50-35 330 мкФ,16В</t>
  </si>
  <si>
    <t>Конденсаторы электролитические К50-35 330 мкФ,35В</t>
  </si>
  <si>
    <t>Конденсаторы электролитические К50-35 470 мкФ,35В</t>
  </si>
  <si>
    <t>Конденсаторы электролитические К50-35  4,7 мкФ, 400В</t>
  </si>
  <si>
    <t>Конденсаторы электролитические К50-35  1000 мкФ, 35В</t>
  </si>
  <si>
    <t>Конденсаторы электролитические К50-35  1000 мкФ, 25В</t>
  </si>
  <si>
    <t>Конденсаторы электролитические К50-35  1000 мкФ, 16В</t>
  </si>
  <si>
    <t>Конденсаторы электролитические К50-35  2200 мкФ, 35В</t>
  </si>
  <si>
    <t>Конденсаторы СВВ65 30 мкФ 450В</t>
  </si>
  <si>
    <t>Конденсаторы СВВ65 35 мкФ 450В</t>
  </si>
  <si>
    <t>Конденсаторы СВВ65 50 мкФ 450В</t>
  </si>
  <si>
    <t>Конденсаторы СВВ65  70  мкФ 450В</t>
  </si>
  <si>
    <t>Конденсаторы СВВ60   25  мкФ 450В</t>
  </si>
  <si>
    <t>Конденсаторы СВВ60  50  мкФ 450В</t>
  </si>
  <si>
    <t>Конденсаторы СВВ60  20  мкФ 450В</t>
  </si>
  <si>
    <t>Конденсаторы СВВ61  1,5  мкФ 450В</t>
  </si>
  <si>
    <t>Конденсаторы СВВ61  2  мкФ 450В (4-х контактный тип лезвия)</t>
  </si>
  <si>
    <t>Конденсаторы СВВ61  4  мкФ 450В (4-х контактный тип лезвия)</t>
  </si>
  <si>
    <t xml:space="preserve">Конденсаторы СВВ60  35 мкФ 450В </t>
  </si>
  <si>
    <t>Тиристоры Т-10-10-031</t>
  </si>
  <si>
    <t>Тиристоры Т-10-8-161</t>
  </si>
  <si>
    <t>Тиристоры ТО2-40-10-221</t>
  </si>
  <si>
    <t>Тиристор силовой низкочастотный Т153-800-16-72 УХЛ2</t>
  </si>
  <si>
    <t>Стабилитроны VS 1.5 КЕ300 на 300В, 5А</t>
  </si>
  <si>
    <t>Диод 2Д299А</t>
  </si>
  <si>
    <t>Диоды  BY228  5A</t>
  </si>
  <si>
    <t>Варистор ZOV 14D 471 K</t>
  </si>
  <si>
    <t>Диодный мост ДВ 1075</t>
  </si>
  <si>
    <t>ПЕРЕКЛЮЧАТЕЛИ:</t>
  </si>
  <si>
    <t>Переключатель пакетный ПМОФ45-225566/XI</t>
  </si>
  <si>
    <t>Переключатель пакетный ПМОФ-11222/1 Д55У3</t>
  </si>
  <si>
    <t>Перключатель  пакетный ПМОФ-222222/1 Д61У3</t>
  </si>
  <si>
    <t>Переключатель пакетный ПМОВ-222222/1Д6/У3 без фиксации</t>
  </si>
  <si>
    <t xml:space="preserve">Переключатель пакетный ПМОФ-222222/2 Д9/У3 </t>
  </si>
  <si>
    <t>Переключатель КВ222222/II VI или ПМОВ 45-222222/ IIД61</t>
  </si>
  <si>
    <t>Переключатель пакетный ПМОВ 12 10/3 10/3 10/3  10/3  /IIД67 У3</t>
  </si>
  <si>
    <t>Переключатель МКВ-1122/ MXI</t>
  </si>
  <si>
    <t>Переключатель МКФ-1111/ MXI</t>
  </si>
  <si>
    <t>Блок ручного управления</t>
  </si>
  <si>
    <t>Блок ручного управления БРУ -42-06</t>
  </si>
  <si>
    <t>Блок управления Бу-21</t>
  </si>
  <si>
    <t>Металлрукав</t>
  </si>
  <si>
    <t>металлорукав герметичный МРПИ в ПВХ изоляции ф 15</t>
  </si>
  <si>
    <t>металлорукав герметичный МРПИ в ПВХ изоляции ф 25</t>
  </si>
  <si>
    <t>металлорукав герметичный МРПИ в ПВХ изоляции ф 40</t>
  </si>
  <si>
    <t>КОНТАКТОРЫ:</t>
  </si>
  <si>
    <t>КТВ - 32 Ток номин . - 150А</t>
  </si>
  <si>
    <t>КТВ - 33 Ток номин . - 160А</t>
  </si>
  <si>
    <t>КТВ - 34 Ток номин . - 300А</t>
  </si>
  <si>
    <t>КТВ - 35 Ток номин . - 400А</t>
  </si>
  <si>
    <t xml:space="preserve">КТ - 602 213-У3-100-300А </t>
  </si>
  <si>
    <t xml:space="preserve">КТД - 121-60А 380 В </t>
  </si>
  <si>
    <t xml:space="preserve">КТ - 5223-380В, 150 А </t>
  </si>
  <si>
    <t>МАГНИТНЫЕ ПУСКАТЕЛИ:</t>
  </si>
  <si>
    <t>Пускатель ПМЕ-211</t>
  </si>
  <si>
    <t>Пускатель ПМЕ-111-113  Ток  10А IP30</t>
  </si>
  <si>
    <t>Пускатель ПМЕ-25А</t>
  </si>
  <si>
    <t>Пускатель ПМЕ-63А</t>
  </si>
  <si>
    <t xml:space="preserve">Магнитный пускатель ПМЕ 201 -212. Ток 10-40А IP30. </t>
  </si>
  <si>
    <t>Магнитный пускатель ПМА-310-2 УХЛ4 46 А</t>
  </si>
  <si>
    <t>Магнитный пускатель ПМА-4100 У3В 60А IP30</t>
  </si>
  <si>
    <t xml:space="preserve">Магнитный пускатель ПМА-5202 IIУХЛ 85 - 115 А. IP30 </t>
  </si>
  <si>
    <t>Магнитный пускатель ПМА-6202 УХЛ 150 А IP30</t>
  </si>
  <si>
    <t>Пакетные выключатели ПВ3-60 ГОСТ8523-27.</t>
  </si>
  <si>
    <t>Пускатель ПМ12-010100  U=220B</t>
  </si>
  <si>
    <t>Пускатель ПМ12-010100  U=380B</t>
  </si>
  <si>
    <t>Пускатель ПМЛ-2160М-25А-220АС</t>
  </si>
  <si>
    <t>ПРЕДОХРАНИТЕЛИ:</t>
  </si>
  <si>
    <t>Предохранитель ПН-2  100 У3</t>
  </si>
  <si>
    <t>Предохранитель ПН-2  250 У3</t>
  </si>
  <si>
    <t>Предохранитель ПР-2  500 В 15- 60 А</t>
  </si>
  <si>
    <t>Предохранитель ПР-2  220 В 15- 60 А</t>
  </si>
  <si>
    <t>Предоранители плавкие 5*20мм на 1А</t>
  </si>
  <si>
    <t>Предоранители плавкие 5*20мм на 2А</t>
  </si>
  <si>
    <t>Предоранители плавкие 5*20мм на 0,5А</t>
  </si>
  <si>
    <t>РУБИЛЬНИКИ:</t>
  </si>
  <si>
    <t>ЯРП - 11 - 100А</t>
  </si>
  <si>
    <t>ЯРП - 11 - 250А</t>
  </si>
  <si>
    <t>ЯРП - 11 - 400А</t>
  </si>
  <si>
    <t>РПЦ 6- 36 600 А</t>
  </si>
  <si>
    <t>КВ 1000 А.</t>
  </si>
  <si>
    <t>ЩЕТКИ И ЩЕТКОДЕРЖАТЕЛИ ЭЛЕКТРИЧЕСКИЕ</t>
  </si>
  <si>
    <t>ДГ (ДРПраl) 30*30</t>
  </si>
  <si>
    <t>ДБ (ДРПсl) 25*32</t>
  </si>
  <si>
    <t>ДБ (ДРПсl) 25*30</t>
  </si>
  <si>
    <t>ДБ (ДРПра) 25*30</t>
  </si>
  <si>
    <t>Кружка фарфоровая ( полиэтиленовая ) с носиком 1,5-2 литр</t>
  </si>
  <si>
    <t>Резиновая груша</t>
  </si>
  <si>
    <t>Резиновый фартук</t>
  </si>
  <si>
    <t>НАКОНЕЧНИКИ:</t>
  </si>
  <si>
    <t>ТМл-185-16-19</t>
  </si>
  <si>
    <t>ТМл-240-20-20</t>
  </si>
  <si>
    <t>ТМл-95-12-13</t>
  </si>
  <si>
    <t>ТМл-70-10 алюминевые</t>
  </si>
  <si>
    <t>ТМл-120-12-14</t>
  </si>
  <si>
    <t>МУФТЫ КАБЕЛЬНЫЕ:</t>
  </si>
  <si>
    <t>муфты соединительные 3ПСТп-10-35..50</t>
  </si>
  <si>
    <t>муфты соединительные 3ПСТп-10-70..120</t>
  </si>
  <si>
    <t>муфты соединительные 3ПСТп-10-150..240</t>
  </si>
  <si>
    <t>Муфты концевые термоусадочные  ЗКНТпН-10-35..50</t>
  </si>
  <si>
    <t>Муфты концевые термоусадочные  ЗКНТпН-10-70..120</t>
  </si>
  <si>
    <t>Муфты концевые термоусадочные  ЗКНТпН-10-150..240</t>
  </si>
  <si>
    <t>ЭЛЕКТРОУСТАНОВОЧНЫЕ ИЗДЕЛИЯ:</t>
  </si>
  <si>
    <t>Патрон керамический бытовой подвесной Е27НК-05</t>
  </si>
  <si>
    <t>Стартер  SYLVANIA FS-22F14W14-18,,22WCF18W</t>
  </si>
  <si>
    <t>Выключатели ВС16-067 серия " Рондо" 6А;250В;</t>
  </si>
  <si>
    <t>Розетка ХИТ РС16-134-б(с/у,з/к 16А IP20</t>
  </si>
  <si>
    <t>Розетка внутренняя двойная</t>
  </si>
  <si>
    <t>Вилки электрические</t>
  </si>
  <si>
    <t>ВА 66-102Б-би (о/у. 6А IP44) "Рондо" (60)</t>
  </si>
  <si>
    <t>Подразетник под гипсокартона</t>
  </si>
  <si>
    <t>Распределительная коробка по гипсокартону</t>
  </si>
  <si>
    <t>Ревун РВ-1 , 24 В</t>
  </si>
  <si>
    <t>Кнопки КЕО-IIУ3 исп 2 красная</t>
  </si>
  <si>
    <t>Кнопки КЕО-IIУ3 исп 2 черная</t>
  </si>
  <si>
    <t>Коробки прямые СК-КП-40, МН-4700-63</t>
  </si>
  <si>
    <t>щит освещения ОЩВ-12УХЛ4 100/25А IP31</t>
  </si>
  <si>
    <t>Щит ЩО-100/25-6</t>
  </si>
  <si>
    <t>Клемма AVK6   304140(серая)</t>
  </si>
  <si>
    <t>Клемма AVK10  304151 (серая)</t>
  </si>
  <si>
    <t>Фиксатор клемника 495049 Klemsan KD 3</t>
  </si>
  <si>
    <t>Клемник для перохранителя Тур UK5 -HE S1 6,3 A</t>
  </si>
  <si>
    <t>Дросель ПРА 1И (250) ДРЛ 44Н-003  ГОСТ 16809-68</t>
  </si>
  <si>
    <t>Дроссель 2*36 W электронный</t>
  </si>
  <si>
    <t>Дроссель 2*18 W электронный</t>
  </si>
  <si>
    <t>ПОНИЖАЮЩИЕ ТРАНСФОРМАТОРЫ:</t>
  </si>
  <si>
    <t>Ящик  ЯТП(укп) 220/12 ИЭК</t>
  </si>
  <si>
    <t>Ящик  ЯТП(укп) 380/36 ИЭК</t>
  </si>
  <si>
    <t>АМПЕРМЕТР,ВАТТМЕТР:</t>
  </si>
  <si>
    <t>Амперметр Э42702    25А</t>
  </si>
  <si>
    <t>Амперметр Э42702    40А</t>
  </si>
  <si>
    <t>Амперметр Э42702    100А</t>
  </si>
  <si>
    <t>Амперметр Э42702    300А</t>
  </si>
  <si>
    <t>Амперметр Э42702    600А</t>
  </si>
  <si>
    <t>Амперметр М4264М  5А</t>
  </si>
  <si>
    <t>Миллиамперметр М4264М  8MW</t>
  </si>
  <si>
    <t>Миллиамперметр М4264М  120-0-120MW</t>
  </si>
  <si>
    <t>Миллиамперметр М4264М  80MW</t>
  </si>
  <si>
    <t>Миллиамперметр М4264М   80-0-80MVAR</t>
  </si>
  <si>
    <t>Миллиамперметр М4264М   40MW</t>
  </si>
  <si>
    <t>Миллиамперметр М4264М   40-0-40MVAR</t>
  </si>
  <si>
    <t>Миллиамперметр М4264М   800А</t>
  </si>
  <si>
    <t>Миллиамперметр М4264М   4000А</t>
  </si>
  <si>
    <t>Ваттметр Ц42303  40-0-40MW</t>
  </si>
  <si>
    <t>Ваттметр Ц42303  40-0-40MVAR</t>
  </si>
  <si>
    <t>Ваттметр Ц42303  6MW</t>
  </si>
  <si>
    <t>Ваттметр Ц42303    150V</t>
  </si>
  <si>
    <t>ПРЕОБРАЗОВАТЕЛИ ИЗМЕРИТЕЛЬНЫЕ:</t>
  </si>
  <si>
    <t xml:space="preserve">Преобразователь изм.переменного тока Е842/1ЭС </t>
  </si>
  <si>
    <t>Преобразователь изм.суммирующий пост .тока Е851/2ЭС</t>
  </si>
  <si>
    <t>Преобразователи П121-5-30-D133-ГО2</t>
  </si>
  <si>
    <t>Преобразователи П121-2,5-30-D133-ГО2</t>
  </si>
  <si>
    <t>Преобразователи П121-2,5-30-D219-ГО2</t>
  </si>
  <si>
    <t>Преобразователи П121-2,5-30-D273-ГО2</t>
  </si>
  <si>
    <t>Преобразователи РС ПЭП( хородового типа ) без образца для сварных стыков ф 32*4</t>
  </si>
  <si>
    <t>Преобразователи РС ПЭП( хородового типа ) без образца для сварных стыков ф 60*4</t>
  </si>
  <si>
    <t>Преобразователи РС ПЭП( хородового типа ) без образца для сварных стыков ф 60*5</t>
  </si>
  <si>
    <t>Преобразователи РС ПЭП( хородового типа ) без образца для сварных стыков ф 25*3,5</t>
  </si>
  <si>
    <t>Нормирующий преобразователь НПТ-1</t>
  </si>
  <si>
    <t>ПРИБОРЫ КИП:</t>
  </si>
  <si>
    <t>Приборы измерения расхода, давления и уровня</t>
  </si>
  <si>
    <t>МП4-УТ2 -0-25мПа- кл.т 1,5 - d 160- IP54- М20х1,5 б/запол.</t>
  </si>
  <si>
    <t>МП4-УТ2 -0-16мПа- кл.т 1,5 - d 160- IP54- М20х1,5 б/запол.</t>
  </si>
  <si>
    <t>МП4-УТ2 -0-1,6мПа- кл.т 1,5 - d 160- IP54- М20х1,5 б/запол.</t>
  </si>
  <si>
    <t xml:space="preserve">Манометр ДМ2005  Cr-исп V- 0-4мПа кт.1,5- d.160- IP54 -М20*1,5 </t>
  </si>
  <si>
    <t>Манометр ДМ2005  Cr-исп V- 0-16мПа -кт1,5 -d.160- IP54 -М20*1,5</t>
  </si>
  <si>
    <t>Плату памяти MDM-4 LRSU</t>
  </si>
  <si>
    <t>Регистратор  многоканальный РМТ 59</t>
  </si>
  <si>
    <t>Приборы измерения температуры, газоанализаторы и дымомер</t>
  </si>
  <si>
    <t>Газоанализатор содержание кислорода в уходящих газах Газоанализатор " ЭКОН"</t>
  </si>
  <si>
    <t>Регистраторы  многоканальные бумажный Технограф -160-2 20002.556.071-01 выход сигнализаций раздельный</t>
  </si>
  <si>
    <t>Гильзы ГЗ-015/-02/М20*1,5/М20*1,5/Н10/10/200/6,3МПа/ТУ</t>
  </si>
  <si>
    <t>Термопреобразователь ТП2088/-/8/-/ХА(К)-40…+850/160/4/1/1/из/АГ-10/1 класса</t>
  </si>
  <si>
    <t>Термопреобразователь ТП2088/-/8/-/ХА(К)-40…+850/200/6/1/1/из/АГ-10/1 класса</t>
  </si>
  <si>
    <t>Термопреобразователь ТП2088/-/8/-/ХА(К)-40…+850/320/6/1/1/из/АГ-10/1 класса</t>
  </si>
  <si>
    <t>Бобышка БП1/М20х1,5/60/Ст.20</t>
  </si>
  <si>
    <t>ГЗ-016-02/М33*2/М20*1,5/Н10/120/ТУ</t>
  </si>
  <si>
    <t>ГЗ-016-02/М33*2/М20*1,5/Н10/200/ТУ</t>
  </si>
  <si>
    <t>ГЗ-016-02/М33*2/М20*1,5/Н10/320/ТУ</t>
  </si>
  <si>
    <t>Модуль питания РМТ 59</t>
  </si>
  <si>
    <t>Система  технологической защиты и сигнализации</t>
  </si>
  <si>
    <t>Малогабаритное промышленное реле "Omron" MY2 220/240 VAC (S)</t>
  </si>
  <si>
    <t>Подставка под малогабаритное промышленное реле PY 6025 E</t>
  </si>
  <si>
    <t>Модуль индикации МИ-1 5Д5.032.016</t>
  </si>
  <si>
    <t>Аккумуляторы Russ Volt NP 9-12(12V9Ah)</t>
  </si>
  <si>
    <t>Авторегулирование технологическим процессом</t>
  </si>
  <si>
    <t>Симисторы Триак ТС 122-25-12-5 У2</t>
  </si>
  <si>
    <t>Автоматические выключатели 3 фазная АП50Б 2МТ 1,6 А</t>
  </si>
  <si>
    <t>Автоматические выключатели 3 фазная АП50Б 2МТ 2,5 А</t>
  </si>
  <si>
    <t>МП4-УТ2 -0-1 мПа- кл.т 1,5 - d 160- IP54- М20х1,5 б/запол.</t>
  </si>
  <si>
    <t xml:space="preserve">Манометр ДМ2005  Cr-исп V- 0-4 мПа -кт.1,5- d.160- IP54 -М20*1,5 </t>
  </si>
  <si>
    <t>Манометр ДМ2005  Cr-исп V- 0-16 мПа -кт.1,5- d.160- IP54 -М20*1,5</t>
  </si>
  <si>
    <t>МТИ 100 /А/М2/В2/ДИ/ИМ60М/40Мпа/3Н/Б2/А01/t4070/-/61/М20/ТI Ф/-/3Б/USB/4-20/360П/ГП/ТУ</t>
  </si>
  <si>
    <t>Элемер-100-ДИ/1430/-/МП3/025/25мПа/-/42/ШР14/ГП/ТУ</t>
  </si>
  <si>
    <t>Манифолд Value VMG-R410-2</t>
  </si>
  <si>
    <t>Гильзы ГЗ-015/-/02/М20*1,5/М20*1,5/Н10/10/200/6,3МПа/ТУ</t>
  </si>
  <si>
    <t>Регистраторы многоканальные бумажный Технограф -160-2 20002.556.071-01 выход сигнализаций раздельный</t>
  </si>
  <si>
    <t>Технологическая защита и сигнализация</t>
  </si>
  <si>
    <t>Выключатель концевой ВКО-35 П, УХЛ 1, -220/ -380, 2,5 А., 240 об/мин.</t>
  </si>
  <si>
    <t>Выключатель концевой ВКО-32 П, УХЛ 1, -220/ -380, 2,5 А., 44 об/мин.</t>
  </si>
  <si>
    <t>Плата питания для УАТС-ИВП-50 5Д5.121.039</t>
  </si>
  <si>
    <t>Плата питания для УЗС-ППС  5Д3.233.050</t>
  </si>
  <si>
    <t>Соленоид ИПК КМП-4 =220В</t>
  </si>
  <si>
    <t>Сигнальные лампы Ц 220-230/10(В15d/18) L-79 мм, диам.колбы 25 мм</t>
  </si>
  <si>
    <t>Светодиодные коммутаторные лампы ( красный) СКЛ 11 -К -2 -220 с порогом срабатывания 140В</t>
  </si>
  <si>
    <t>Светодиодные коммутаторные лампы ( зеленый) СКЛ 11 -Л -2 -220 с порогом срабатывания 140В</t>
  </si>
  <si>
    <t>Автогегулирование технологическим процессом</t>
  </si>
  <si>
    <t>Элемер-100-ДВ/1430/-/МП3/025/+0,2 кПа/-/42/ШР14/ГП/ТУ</t>
  </si>
  <si>
    <t>Элемер-100-ДИВ/1430/-/МП3/025/+0,315 кПа/-/42/ШР14/ГП/ТУ</t>
  </si>
  <si>
    <t>Дымомер ИКВЧ</t>
  </si>
  <si>
    <t>ВКО-35 П, УХЛ 1, -220/ -380, 2,5 А., 240 об/мин.</t>
  </si>
  <si>
    <t>ВКО-32 П, УХЛ 1, -220/ -380, 2,5 А., 44 об/мин.</t>
  </si>
  <si>
    <t>МП4-УТ2- 0-25 мПа - кл.т 1,5 -d 160-IP54-M20*1,5 б/запол</t>
  </si>
  <si>
    <t>МП4-УТ2 -0-2,5 мПа- кл.т 1,5 - d 160- IP54- М20х1,5 б/запол.</t>
  </si>
  <si>
    <t xml:space="preserve">Манометр ДМ2005  Cr Т2-исп V- 0-4 мПа -кт.1,5- d.160- IP54 -М20*1,5 </t>
  </si>
  <si>
    <t xml:space="preserve">Манометр ДМ2005  Cr Т2-исп V- 0-16 мПа -кт.1,5- d.160- IP54 -М20*1,5 </t>
  </si>
  <si>
    <t xml:space="preserve">Приборы измерения температуры, газоанализаторы </t>
  </si>
  <si>
    <t>Датчик с первичным преобразователем  частоты вращение 0…4000 об/мин выходной сигнал 4-20 мА</t>
  </si>
  <si>
    <t>Датчик с первичным преобразователем диапазон измерение СК 3 виброскорости 0,2…12мм/с выходной сигнал 4-20 мА ( длина кабеля датчика 10 м)</t>
  </si>
  <si>
    <t>Термопреобразователь  ТХА9419-43 с изоляцией из керамических бус КВПТ длиной 1см.( длина 20м)</t>
  </si>
  <si>
    <t>Термометр  сопротивления ТС1088Л/6/50М/-50…+200/120/6/В/№2/</t>
  </si>
  <si>
    <t>Термометр  сопротивления ТС1088Л/6/50М/-50…+200/160/6/В/№2/</t>
  </si>
  <si>
    <t>Термометр  сопротивления ТС1088Л/6/50М/-50…+200/200/6/В/№2/</t>
  </si>
  <si>
    <t>Термометр  сопротивления ТС1088Л/6/50М/-50…+200/500/6/В/№2/</t>
  </si>
  <si>
    <t>Термометр  сопротивления ТС1388/-/1/50М/-50…+200/20/5/5,0/КММФЭ/В/-/-/№2/ГП/ТУ6</t>
  </si>
  <si>
    <t>Гильзы ГЗ-015/-/02/М20*1,5/М20*1,5/Н10/10/120/6,3МПа/ТУ</t>
  </si>
  <si>
    <t>Гильзы ГЗ-015/-/02/М20*1,5/М20*1,5/Н10/10/160/6,3МПа/ТУ</t>
  </si>
  <si>
    <t>Гильзы ГЗ-015/-/02/М20*1,5/М20*1,5/Н10/10/500/6,3МПа/ТУ</t>
  </si>
  <si>
    <t xml:space="preserve">Датчик с первичным преобразователем  осевого сдвига Вых.сигнал4-20 мА( Диапозон измерения 2-0-2 мм.,длина кабеля датчика 8м) </t>
  </si>
  <si>
    <t>Датчик с первичным преобразователем относительного расширения ротора диапозон измерения 5-0-5 мм. Выходной сигнал 4-20 мА.Длина кабеля датчика 8м.</t>
  </si>
  <si>
    <t>Датчик с первичным преобразователем искривления вала ИП 106 Вых сигнал  4-20 мА( Диапозон измерения 25….500мкм.,, длина кабеля датчика 8 м</t>
  </si>
  <si>
    <t>Соленоид стопорного клапана КМП-2А V=220B, ход=40 мм.</t>
  </si>
  <si>
    <t>Соленоид ПВД ЭВ-3 ТУ1652914926  R-100 Oм, U=220V  ПВ=5% ход 30мм.</t>
  </si>
  <si>
    <t>Соленоид ПВД  тип ЭВ-3 =110В</t>
  </si>
  <si>
    <t>Блок управления БРУ 42 - 06 -</t>
  </si>
  <si>
    <t>Автоматические выключатели 3 фазная АП50Б 2МТ 1,6А</t>
  </si>
  <si>
    <t>МП4-УТ2- 0-16 мПа - кл.т 1,5 -d 160-IP54-M20*1,5 б/запол</t>
  </si>
  <si>
    <t>МП4-УТ2- 0-1,6 мПа - кл.т 1,5 -d 160-IP54-M20*1,5 б/запол</t>
  </si>
  <si>
    <t>МП4-УТ2- 0-1 мПа - кл.т 1,5 -d 160-IP54-M20*1,5 б/запол</t>
  </si>
  <si>
    <t>МП4-УТ2- 0-2,5 мПа - кл.т 1,5 -d 160-IP54-M20*1,5 б/запол</t>
  </si>
  <si>
    <t>Манометр ДМ2005 Cr T2 - исп V- 0-4  мПа - кт 1,5 - d160-IP54-M20*1,5</t>
  </si>
  <si>
    <t>Манометр ДМ2005 Cr T2 - исп V- 0-16  мПа - кт 1,5 - d160-IP54-M20*1,5</t>
  </si>
  <si>
    <t>Термопреобразователь ТХА9419-43 с изоляцией из керамических бус КВПТ длиной 1см.(длиной 20м.)</t>
  </si>
  <si>
    <t>Гильзы  ГЗ-015/-/02/М20*1,5/М20*1,5/Н10/10/200/6,3МПа/ТУ</t>
  </si>
  <si>
    <t>Термометр сопротивлния ТС1088Л/6/50М/-50…+200/120/6/В/№2/</t>
  </si>
  <si>
    <t>Термометр сопротивлния ТС1088Л/6/50М/-50…+200/160/6/В/№2/</t>
  </si>
  <si>
    <t>Термометр сопротивлния ТС1088Л/6/50М/-50…+200/200/6/В/№2/</t>
  </si>
  <si>
    <t>Термометр сопротивления ТС1388/-/1/-/50М/-50…+200/20/5/5,0/КММФЭ/В/-/-/№2/ГП/ТУ</t>
  </si>
  <si>
    <t>Реле времени ЭРКОН-215-220-Р-0-</t>
  </si>
  <si>
    <t>ПРИБОРЫ КИП ДЛЯ ЭКСПЛУАТАЦИИ</t>
  </si>
  <si>
    <t>Манометр ДМ 2005 Сr - исп. IV - 0 - 1,6 мПа кл.т.1,5 -d 160 - IP54 -M20*1,5</t>
  </si>
  <si>
    <t>Манометр ДМ 2005 Сr - исп. IV - 0 - 2,5 мПа кл.т.1,5 -d 160 - IP54 -M20*1,5</t>
  </si>
  <si>
    <t>Измеритель преобразователь модульный ИПМ 0399/М3/М/-/-24/RS-232/-/-/ТУ/</t>
  </si>
  <si>
    <t>Соленоид газового отсекателя УИМ-0321(В3),ход40мм,ПВ 15%,=220В</t>
  </si>
  <si>
    <t>Регулирующий прибор МТ712 Р</t>
  </si>
  <si>
    <t xml:space="preserve">Сигнализатор уровня  Элемер СВУ-21/-/М2/-/W965/120/1/1M20/R/K-13/A3/t5580/6,3/-/БП1/02/ТУ </t>
  </si>
  <si>
    <t>Блок питсния постоянного тока БПИ 24-1/1/-/ТУ</t>
  </si>
  <si>
    <t>Соединительные коробки СК-10</t>
  </si>
  <si>
    <t>Детектор пламени LFE10</t>
  </si>
  <si>
    <t>Измеритель регулятор Sipart  DR20 6DR2001-1</t>
  </si>
  <si>
    <t>Измеритель регулятор Sipart  DR20 6DR2004-1</t>
  </si>
  <si>
    <t>Лабораторная посуда из стекла,фарфора и прочие принадлежности</t>
  </si>
  <si>
    <t>Стакан химический термостойкий ГОСТ 25336-82 250 мл</t>
  </si>
  <si>
    <t>Стакан химический термостойкий ГОСТ 25336-82 400 мл</t>
  </si>
  <si>
    <t>Стакан химический высокие, ТС ГОСТ 25336-2  1000 мл</t>
  </si>
  <si>
    <t>Вискозиметр ВПЖ-4 ф -0,82</t>
  </si>
  <si>
    <t>Ареометр стеклянный 1,780-1,840</t>
  </si>
  <si>
    <t>Денсиметр (ареометр ) с пределами измерений 1,05-1,4 г/см и ценовой деления 0,005 г/см ГОСТ 18481-81</t>
  </si>
  <si>
    <t>Кювета 5 мм</t>
  </si>
  <si>
    <t>Кювета 50 мм</t>
  </si>
  <si>
    <t>Кюветы анализатора жидкости Флюорат -02</t>
  </si>
  <si>
    <t>Бюретка для титрования 25 мл</t>
  </si>
  <si>
    <t>Эксикатор стелянный с крышкой ф -300, высота - 433 мм</t>
  </si>
  <si>
    <t>Цилиндр на 1000 мл</t>
  </si>
  <si>
    <t>Цилиндр на 250 мл</t>
  </si>
  <si>
    <t>Колба коническая на 250 мл с наружной делением по ГОСТу 25336-82</t>
  </si>
  <si>
    <t>Колба коническая КН-1-100,29/32</t>
  </si>
  <si>
    <t>Термометр ТЛ-3 исп2 ( от 0 до 500 С) ТУ 25-2021.003-88</t>
  </si>
  <si>
    <t>Термометр спиртовый на 100 С ТУ 25-2021.010-89 ТТ</t>
  </si>
  <si>
    <t>Термометр лабораторный стеклянный ртутный ТЛС-2-2 ( от 0 до 100 С) ТУ У 33.2-14307481-035:2005</t>
  </si>
  <si>
    <t>Боек для стандартных титров</t>
  </si>
  <si>
    <t>Груша ( спринцовка) рез Мед № 1.30 мл</t>
  </si>
  <si>
    <t>Фильтры бумажные белая лента</t>
  </si>
  <si>
    <t>упаковка</t>
  </si>
  <si>
    <t>Фильтры бумажные красная лента</t>
  </si>
  <si>
    <t>Фильтры бумажные синяялента</t>
  </si>
  <si>
    <t>Универсальные индикаторные бумаги pH,0-12pH с эталонной шкалой</t>
  </si>
  <si>
    <t>Фильтры мембранные  Владипор типа МФАС-Б-4</t>
  </si>
  <si>
    <t>Медицинский перчатка размер 7,0</t>
  </si>
  <si>
    <t>Медицинский перчатка размер 8,0</t>
  </si>
  <si>
    <t>Респираторы SIL V-AIR 3310</t>
  </si>
  <si>
    <t>Шапочка защитный</t>
  </si>
  <si>
    <t>Резиновые пробки ф 8/10 мм</t>
  </si>
  <si>
    <t>Пластиковый капельница на 100 мл</t>
  </si>
  <si>
    <t>Пробирка на 20 мл</t>
  </si>
  <si>
    <t>Камера резиновая для отбор газа</t>
  </si>
  <si>
    <t>Шланги силиконовые прозрачные ф 6 мм</t>
  </si>
  <si>
    <t>Шланги силиконовые прозрачные ф 8 мм</t>
  </si>
  <si>
    <t>Щипцы для стаканов</t>
  </si>
  <si>
    <t>Колонка из оргстекла для перегонки воды ф 6см</t>
  </si>
  <si>
    <t>диоксид серы</t>
  </si>
  <si>
    <t>оксид азота</t>
  </si>
  <si>
    <t>диоксид азота</t>
  </si>
  <si>
    <t>серная кислота</t>
  </si>
  <si>
    <t>пыль общепромышленная</t>
  </si>
  <si>
    <t xml:space="preserve">щелочь </t>
  </si>
  <si>
    <t>аммиак</t>
  </si>
  <si>
    <t>метоскоп М-прибор</t>
  </si>
  <si>
    <t>люксметр ( для измерение освещенности)</t>
  </si>
  <si>
    <t>Газонализатор ОКА-М на метан</t>
  </si>
  <si>
    <t>Газонализатор СТГ-20М на метан микро-М</t>
  </si>
  <si>
    <t>Газонализатор ОКА-М на водород</t>
  </si>
  <si>
    <t>Психрометр аспирационный МВ -4-2М</t>
  </si>
  <si>
    <t>Анализатор жидкости кондуктометр  АНИОН-4120</t>
  </si>
  <si>
    <t>Стул изо</t>
  </si>
  <si>
    <t>Картридж СВС ( угольный)</t>
  </si>
  <si>
    <t>Картридж БС 20ВВ( ионообменная смола)</t>
  </si>
  <si>
    <t>для автоматической пожарной и охранной сигнализации объекта " Насосная сточных вод ХВО"</t>
  </si>
  <si>
    <t>Прибор приемно -контрольный охранно-пожарный  Гранит-2</t>
  </si>
  <si>
    <t>Извещатель комбинированный дымовой-тепловой ИП212/101-4-А IR</t>
  </si>
  <si>
    <t>Извещатель пожарный ручной ИПР-513-10</t>
  </si>
  <si>
    <t>Извещатель охранный магнитоконтактный ИО-102-20</t>
  </si>
  <si>
    <t>Извещатель охранный ударноконтактный ИО-303-4 ( Окно-5)</t>
  </si>
  <si>
    <t>Табло световое " Выход" Блик -С-12 В (М)</t>
  </si>
  <si>
    <t>Оповещатель охранно-пожарный комбинированный Маяк-12-К</t>
  </si>
  <si>
    <t>Встраиваемая аккумуляторная батарея АКБ 12-7.0</t>
  </si>
  <si>
    <t>Полипропиленовая труба РРRC-З ф 54*2 мм</t>
  </si>
  <si>
    <t>Держатель ( клипса) для труб ф 16 мм серый ABS пластик, CF 16G</t>
  </si>
  <si>
    <t>уп</t>
  </si>
  <si>
    <t>Вилка штепсельная на 6А</t>
  </si>
  <si>
    <t>Розетка одноместная открытой установки РА 10-209</t>
  </si>
  <si>
    <t>Запчасти к УВД</t>
  </si>
  <si>
    <t>Педаль (ножной клапан) сбросного типа - 1100бар, присоединение 1/2 NPT (Г)</t>
  </si>
  <si>
    <t>Форсунка AFNPT2 для трубок 1/8 NPT 9 отв (1х0 вперед, 3х45 вперед, 5х45 назад) 12х24мм - 1035бар</t>
  </si>
  <si>
    <t>Форсунка роторная AQUAtwister для трубок 1/8 NPT 2x90, 2x45 назад, 12х48мм 1000 бар для аппаратов 1100-28</t>
  </si>
  <si>
    <t>Гибкое копье DN 5,2мм - 11м 1050 бар N 24х1,5(г) 1/8 NPT/OP (Ш)</t>
  </si>
  <si>
    <t>Насос высокого давления UDOR (Италия) 1000бар на 20 л/мин, частота вращения насоса ВД-1500/750 об/мин (в комплекте регулятор давления, шланг прох 10/12ммх10метров, предохранительный клапан)</t>
  </si>
  <si>
    <t>сальники  резиновые, масленые</t>
  </si>
  <si>
    <t>шнур резиновый  ф 3 мм</t>
  </si>
  <si>
    <t xml:space="preserve">шнур силиконовый ф 8 мм </t>
  </si>
  <si>
    <t xml:space="preserve">Рукавицы </t>
  </si>
  <si>
    <t>перчатки резиновые  КЩС (кислотощелочестойкие) тип -1 грубые толщина 0,6-0,8 мм</t>
  </si>
  <si>
    <t xml:space="preserve">Рукавицы пятипалые </t>
  </si>
  <si>
    <t>Рукавицы  резиновые</t>
  </si>
  <si>
    <t>Рукавицы брезентовые</t>
  </si>
  <si>
    <t>Рукавицы х/б однопалые</t>
  </si>
  <si>
    <t>Краги сварочные</t>
  </si>
  <si>
    <t>Защитные средства</t>
  </si>
  <si>
    <t>резиновая груша</t>
  </si>
  <si>
    <t>Пожарный инвентарь</t>
  </si>
  <si>
    <t>тросы:</t>
  </si>
  <si>
    <t>трос стальной ф 21 мм по 20 м</t>
  </si>
  <si>
    <t>бытовая техника</t>
  </si>
  <si>
    <t>сплит-система  18  с установкой</t>
  </si>
  <si>
    <t>Мебель</t>
  </si>
  <si>
    <t>ремонт и освидетельствования газовых баллонов</t>
  </si>
  <si>
    <t>Грузоподьемные материалы</t>
  </si>
  <si>
    <t xml:space="preserve">Грузовые канаты ф 15,5 мм </t>
  </si>
  <si>
    <t>строп текстильный СТП (мягкие) -5 тн/4 м</t>
  </si>
  <si>
    <t>стяжной ремень 10 т, длина 7 м</t>
  </si>
  <si>
    <t>реечный домкрат грузоподъемностью 5 тн</t>
  </si>
  <si>
    <t xml:space="preserve">шпильковерт 6 мм </t>
  </si>
  <si>
    <t>электропневматические инструменты</t>
  </si>
  <si>
    <t xml:space="preserve">Отбойный молоток  пневматический </t>
  </si>
  <si>
    <t xml:space="preserve">измерительные инструменты </t>
  </si>
  <si>
    <t xml:space="preserve">денсиметр (ареометр) с пред. измерений  1,05-1,4 г/см, и ценой деления 0,005 г/см </t>
  </si>
  <si>
    <t>аптечка автомобильная</t>
  </si>
  <si>
    <t>Ключи гаечные 36*38</t>
  </si>
  <si>
    <t>Ключи накидные 36*38</t>
  </si>
  <si>
    <t>ключи рожковые омедненные 8*10</t>
  </si>
  <si>
    <t>ключи рожковые омедненные 10*12</t>
  </si>
  <si>
    <t>ключи рожковые омедненные 12*14</t>
  </si>
  <si>
    <t>ключи рожковые омедненные 14*17</t>
  </si>
  <si>
    <t>ключи рожковые омедненные 19*22</t>
  </si>
  <si>
    <t>ключи рожковые омедненные 22*24</t>
  </si>
  <si>
    <t>ключи рожковые омедненные 27*30</t>
  </si>
  <si>
    <t>ключи рожковые омедненные 32*36</t>
  </si>
  <si>
    <t>круги абразивные отрезные ф 230х3,0х22,2АРМ</t>
  </si>
  <si>
    <t>напильник 3-гранный длинный</t>
  </si>
  <si>
    <t>Утилизация твердо-бытовых отходов и медицинских отходов</t>
  </si>
  <si>
    <t>Услуга по размещению отходов на полигон</t>
  </si>
  <si>
    <t>Услуги по использованию (доступу) веб-портала государственных закупок</t>
  </si>
  <si>
    <t>Услуги по предоставлению подвижной радиотелефонной связи (посредством транковой связи)</t>
  </si>
  <si>
    <t>Услуги по абонентскому обслуживанию (оборудование GPS мониторинга)</t>
  </si>
  <si>
    <t>ГУ УССО Атырауской области МВД РК</t>
  </si>
  <si>
    <t>Двигатель</t>
  </si>
  <si>
    <t xml:space="preserve">Капитальный  ремонт т/агрегата ст.№7 типа Т-45-90 </t>
  </si>
  <si>
    <t>Капитальный    ремонт т/генератора  ст.№7   ТВФ-63-2</t>
  </si>
  <si>
    <t>Капитальный  ремонт т/агрегата ст.№10  ПТ-25-90/10</t>
  </si>
  <si>
    <t>Капитальный  ремонт т/генератора ст.№10 ТВС-32</t>
  </si>
  <si>
    <t>Капитальный ремонт ТГ-7, ТС-5, ТДЦ-80000/110</t>
  </si>
  <si>
    <t>Капитальный ремонт ТГ-10, ТС-8, ТДЦ-80000/110</t>
  </si>
  <si>
    <t>Топливо на технологические цели</t>
  </si>
  <si>
    <t>Транспортировка газа</t>
  </si>
  <si>
    <t>Транпортировка товарного газа на районную котельную</t>
  </si>
  <si>
    <t>натрий едкий (договор на 2023 г. есть)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</si>
  <si>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</si>
  <si>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</si>
  <si>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</si>
  <si>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</si>
  <si>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</si>
  <si>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</si>
  <si>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</si>
  <si>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</si>
  <si>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</si>
  <si>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</si>
  <si>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4.43</t>
  </si>
  <si>
    <t>4.44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</si>
  <si>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</si>
  <si>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</si>
  <si>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</si>
  <si>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</si>
  <si>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</si>
  <si>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</si>
  <si>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</si>
  <si>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</si>
  <si>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</si>
  <si>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</si>
  <si>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</si>
  <si>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</si>
  <si>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</si>
  <si>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</si>
  <si>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</si>
  <si>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</si>
  <si>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</si>
  <si>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</si>
  <si>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</si>
  <si>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</si>
  <si>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</si>
  <si>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</si>
  <si>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1.10.</t>
  </si>
  <si>
    <t>1.11.</t>
  </si>
  <si>
    <t>1.12.</t>
  </si>
  <si>
    <t>1.13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</si>
  <si>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</si>
  <si>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</si>
  <si>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</si>
  <si>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</si>
  <si>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</si>
  <si>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</si>
  <si>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</si>
  <si>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</si>
  <si>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</si>
  <si>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</si>
  <si>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</si>
  <si>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</si>
  <si>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</si>
  <si>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</si>
  <si>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</si>
  <si>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</si>
  <si>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</si>
  <si>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</si>
  <si>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</si>
  <si>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</si>
  <si>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</si>
  <si>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</si>
  <si>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</si>
  <si>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</si>
  <si>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</si>
  <si>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</si>
  <si>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</si>
  <si>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</si>
  <si>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</si>
  <si>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</si>
  <si>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</si>
  <si>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</si>
  <si>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</si>
  <si>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</si>
  <si>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</si>
  <si>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</si>
  <si>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</si>
  <si>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</si>
  <si>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</si>
  <si>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</si>
  <si>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</si>
  <si>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</si>
  <si>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</si>
  <si>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</si>
  <si>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</si>
  <si>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</si>
  <si>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</si>
  <si>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</si>
  <si>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</si>
  <si>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</si>
  <si>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</si>
  <si>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</si>
  <si>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</si>
  <si>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</si>
  <si>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</si>
  <si>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</si>
  <si>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</si>
  <si>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</si>
  <si>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</si>
  <si>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</si>
  <si>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</si>
  <si>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</si>
  <si>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</si>
  <si>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</si>
  <si>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</si>
  <si>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</si>
  <si>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</si>
  <si>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</si>
  <si>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</si>
  <si>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</si>
  <si>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</si>
  <si>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МАТЕРИАЛЫ НА РЕМОНТ</t>
  </si>
  <si>
    <t xml:space="preserve">Трубы бесшовные  стальные горячекатанные общ. назнач.                </t>
  </si>
  <si>
    <t xml:space="preserve"> Ø 159 х 5,0 мм</t>
  </si>
  <si>
    <t xml:space="preserve"> Ø 114 х 8,0 мм</t>
  </si>
  <si>
    <t xml:space="preserve"> Ø 108 х 6,0мм</t>
  </si>
  <si>
    <t xml:space="preserve"> Ø 100 х 5,0 мм</t>
  </si>
  <si>
    <t xml:space="preserve"> Ø 89 х 4,5 мм</t>
  </si>
  <si>
    <t xml:space="preserve"> Ø 86 х 6 мм</t>
  </si>
  <si>
    <t xml:space="preserve"> Ø 20 х 3 мм</t>
  </si>
  <si>
    <t xml:space="preserve"> Ø 273 х 10 ст.20</t>
  </si>
  <si>
    <t xml:space="preserve"> Ø 219 х 6,0 мм</t>
  </si>
  <si>
    <t xml:space="preserve"> Ø 219 х 7,0 мм</t>
  </si>
  <si>
    <t xml:space="preserve"> Ø 219 х 10 мм</t>
  </si>
  <si>
    <t>Трубы политэтиленовые</t>
  </si>
  <si>
    <t>Трубы д.100 (полиэтиленовая)</t>
  </si>
  <si>
    <t>Адаптер д.100 (полиэтиленовая)</t>
  </si>
  <si>
    <t>Отвод д.100  (полиэтиленовая)</t>
  </si>
  <si>
    <t>Фланец д.100  (полиэтиленовая)</t>
  </si>
  <si>
    <t>Муфта д.100 (полиэтиленовая)</t>
  </si>
  <si>
    <t>Тройник д.100 (полиэтиленовая)</t>
  </si>
  <si>
    <t>Трубы КВД:</t>
  </si>
  <si>
    <t>Ø 60 х 4 мм ст.20пв</t>
  </si>
  <si>
    <t>Ø 60 х 5 мм ст.20пв</t>
  </si>
  <si>
    <t>Трубы нержавеющей стали марки 12Х18Н9Т</t>
  </si>
  <si>
    <t>д.18 х 4</t>
  </si>
  <si>
    <t>д.38 х 6</t>
  </si>
  <si>
    <t>д.59 х 6</t>
  </si>
  <si>
    <t>д.80 х 6</t>
  </si>
  <si>
    <t>д.100 х 6</t>
  </si>
  <si>
    <t>д.159 х 6</t>
  </si>
  <si>
    <t>Швеллер:</t>
  </si>
  <si>
    <t>№12</t>
  </si>
  <si>
    <t>№14</t>
  </si>
  <si>
    <t>Уголок:</t>
  </si>
  <si>
    <t>Ø 63 х 63 мм</t>
  </si>
  <si>
    <t>Ø 75 х 75 х 6 мм</t>
  </si>
  <si>
    <t>Сталь листовая нержавеющая</t>
  </si>
  <si>
    <t>2 мм</t>
  </si>
  <si>
    <t>3 мм</t>
  </si>
  <si>
    <t>Круги шлифовальные, отрезные</t>
  </si>
  <si>
    <t>Ø 310 х 3 х 32</t>
  </si>
  <si>
    <t>Ø 230 х 3 х 22</t>
  </si>
  <si>
    <t>Ø 230 х 6 х 22</t>
  </si>
  <si>
    <t>Ø 125 х 20 х 32</t>
  </si>
  <si>
    <t>Ø 180х 2,5 х 22,2</t>
  </si>
  <si>
    <t>Ø 120 х 20 х 20</t>
  </si>
  <si>
    <t>Ø 125 х 6 х 22</t>
  </si>
  <si>
    <t>Ø 115 х 2,5 х 22</t>
  </si>
  <si>
    <t>Ø 115 х 3 х 22</t>
  </si>
  <si>
    <t>Прутки стальные</t>
  </si>
  <si>
    <t>д.25</t>
  </si>
  <si>
    <t>д.20</t>
  </si>
  <si>
    <t>д.10</t>
  </si>
  <si>
    <t>д.8</t>
  </si>
  <si>
    <t>Сталь листовая:</t>
  </si>
  <si>
    <t>2мм</t>
  </si>
  <si>
    <t xml:space="preserve">3мм </t>
  </si>
  <si>
    <t>4 мм</t>
  </si>
  <si>
    <t>Шестигранник: от 10-46 мм</t>
  </si>
  <si>
    <t xml:space="preserve">Бронза </t>
  </si>
  <si>
    <t>Манжеты</t>
  </si>
  <si>
    <t>Ø 90 х 110</t>
  </si>
  <si>
    <t>Ø 1,2-120 х 150</t>
  </si>
  <si>
    <t>Ø 150 х 180</t>
  </si>
  <si>
    <t>Ø 85 х 110</t>
  </si>
  <si>
    <t>Ø 90 х 120</t>
  </si>
  <si>
    <t>Материалы для насосов  ХВО</t>
  </si>
  <si>
    <t>Рабочее колесо  к насосам Д320-50 д.405 мм</t>
  </si>
  <si>
    <t>Рабочее колесо  к насосам Ар-150</t>
  </si>
  <si>
    <t>Рабочее колесо  к насосам Ар-100</t>
  </si>
  <si>
    <t>Шатуны  Палец поршневой для воздушного компрессора 4ВУ1-5/9</t>
  </si>
  <si>
    <t>ком</t>
  </si>
  <si>
    <t xml:space="preserve">Гидроцилиндры в сборе с плунжерем и манжетами для насосов дозоторов </t>
  </si>
  <si>
    <t>НД 400</t>
  </si>
  <si>
    <t>НД 1000</t>
  </si>
  <si>
    <t>НД 1600</t>
  </si>
  <si>
    <t>Фтропласт, марки 4К-20</t>
  </si>
  <si>
    <t>1 ст.д.420 х 370</t>
  </si>
  <si>
    <t>2 ст.д 250 х 160</t>
  </si>
  <si>
    <t>Луч дренажной системы Н катионитовых фильтров Ф-300</t>
  </si>
  <si>
    <t>Цвет металлы:</t>
  </si>
  <si>
    <t>Сетка латунная  0,2 х 0,2</t>
  </si>
  <si>
    <t>Сетка латунная 2 х 2 х 0,5</t>
  </si>
  <si>
    <t>Сетка латунная 0,14 х 0,14 х 0,9 (нержевейка)</t>
  </si>
  <si>
    <t>Латунь листовая д-1,5 мм</t>
  </si>
  <si>
    <t>Латунь листовая д-6 мм</t>
  </si>
  <si>
    <t>Баббит Б83</t>
  </si>
  <si>
    <t>Фольга стальная h=0,05</t>
  </si>
  <si>
    <t>Фольга стальная h=0,3</t>
  </si>
  <si>
    <t>Оргстекло слюда  h=10 мм</t>
  </si>
  <si>
    <t>Оргстекло слюда  h=18 мм</t>
  </si>
  <si>
    <t>Пластикат h=5-6 мм</t>
  </si>
  <si>
    <t>Абразивы 400 х 40125-25</t>
  </si>
  <si>
    <t>Шнур силиконовый д.8 мм</t>
  </si>
  <si>
    <t>Асборезинотехника:</t>
  </si>
  <si>
    <t>Набивка  асбографитовая АГ 4мм</t>
  </si>
  <si>
    <t>Набивка  асбографитовая АГ 6мм</t>
  </si>
  <si>
    <t>Набивка  асбографитовая АГ 8мм</t>
  </si>
  <si>
    <t>Набивка асбографитовая АГ 10мм</t>
  </si>
  <si>
    <t>Набивка асбографитовая АГ 12мм</t>
  </si>
  <si>
    <t>Набивка асбографитовая АГ 14мм</t>
  </si>
  <si>
    <t>Набивка асбографитовая АГ 16мм</t>
  </si>
  <si>
    <t>Набивка асбографитовая АГ 19мм</t>
  </si>
  <si>
    <t>Набивка асбографитовая АГ 20мм</t>
  </si>
  <si>
    <t>Тех.пластина (резина листовая)</t>
  </si>
  <si>
    <t>5 мм</t>
  </si>
  <si>
    <t>Резина маслостойкая МБС</t>
  </si>
  <si>
    <t>Резина МБС 2мм</t>
  </si>
  <si>
    <t>Резина МБС 3мм</t>
  </si>
  <si>
    <t>Резина МБС 4мм</t>
  </si>
  <si>
    <t>Резина МБС 5мм</t>
  </si>
  <si>
    <t>Резина МБС 6мм</t>
  </si>
  <si>
    <t>Резина МБС 8мм</t>
  </si>
  <si>
    <t>Резина  МБС 10мм</t>
  </si>
  <si>
    <t>Резина МБС 20мм</t>
  </si>
  <si>
    <t>Паронит:</t>
  </si>
  <si>
    <t>паронит ПОН 1,0 мм</t>
  </si>
  <si>
    <t>паронит ПОН 2,0 мм</t>
  </si>
  <si>
    <t>паронит ПОН 3,0 мм</t>
  </si>
  <si>
    <t>паронит ПОН 4,0 мм</t>
  </si>
  <si>
    <t>Ремонт вспомагательные оборудование</t>
  </si>
  <si>
    <t>Чешуйчный графит</t>
  </si>
  <si>
    <t>Олово (припой)</t>
  </si>
  <si>
    <t>Припой серебряный ПСР-45</t>
  </si>
  <si>
    <t>Бура техническая</t>
  </si>
  <si>
    <t>Ацетон</t>
  </si>
  <si>
    <t>Нашатыр (порошок)</t>
  </si>
  <si>
    <t>Олифа "Осколь"</t>
  </si>
  <si>
    <t>Тексталит t 2,3,5</t>
  </si>
  <si>
    <t>Солидол</t>
  </si>
  <si>
    <t>Спирт</t>
  </si>
  <si>
    <t>Бакелитовый лак</t>
  </si>
  <si>
    <t>Шеллак</t>
  </si>
  <si>
    <t>Эмаль масляные</t>
  </si>
  <si>
    <t>Техсалфетка</t>
  </si>
  <si>
    <t>Ветош</t>
  </si>
  <si>
    <t>Щетки по металлу</t>
  </si>
  <si>
    <t>Паста "ГОЙ"</t>
  </si>
  <si>
    <t>Второпласт круглый д.60 мм</t>
  </si>
  <si>
    <t>Краска белая</t>
  </si>
  <si>
    <t>Краска желтая</t>
  </si>
  <si>
    <t>Краска зеленая</t>
  </si>
  <si>
    <t>Краска красная</t>
  </si>
  <si>
    <t>Краска коричневая</t>
  </si>
  <si>
    <t>Пленка полиэтиленовая</t>
  </si>
  <si>
    <t>Ткань х/б</t>
  </si>
  <si>
    <t>Изоляционные материалы</t>
  </si>
  <si>
    <t>Сетка "Рабица" 20 х 20 мм</t>
  </si>
  <si>
    <t>Сетка "Контактная" 50 х 50 мм</t>
  </si>
  <si>
    <t>Плиты базальтовые твердый 50 мм</t>
  </si>
  <si>
    <t>Плиты базальтовые твердый 100 мм</t>
  </si>
  <si>
    <t>Цемент глиноземистый М 400</t>
  </si>
  <si>
    <t>Шамотный порошок</t>
  </si>
  <si>
    <t>Катанка д. 6 мм</t>
  </si>
  <si>
    <t>Глина огнеупорная Б-1</t>
  </si>
  <si>
    <t>Проволока вязальная 2 мм</t>
  </si>
  <si>
    <t>Шнур асбестовый d 25-32 мм</t>
  </si>
  <si>
    <t>Мертель марки ПГБ</t>
  </si>
  <si>
    <t>Асбестовый порошок хризотиловый</t>
  </si>
  <si>
    <t>Кирпич  шамотный (огнеупорный)</t>
  </si>
  <si>
    <t>Ткань техническая</t>
  </si>
  <si>
    <t>Тобус базальтовые:(тобус)</t>
  </si>
  <si>
    <t>d 273</t>
  </si>
  <si>
    <t>d 219</t>
  </si>
  <si>
    <t>d 133</t>
  </si>
  <si>
    <t>Плиты перлитоцементные</t>
  </si>
  <si>
    <t>Пруток д.10 мм</t>
  </si>
  <si>
    <t>Асбокартон t 5 мм</t>
  </si>
  <si>
    <t>Асботкань</t>
  </si>
  <si>
    <t>Строительные материалы</t>
  </si>
  <si>
    <t>Выключатель внутренная, двойная</t>
  </si>
  <si>
    <t>Розетка внутренняя, одинарная</t>
  </si>
  <si>
    <t>Розетка внутренняя, двойная</t>
  </si>
  <si>
    <t>Вентиль ф.20 пластиковый</t>
  </si>
  <si>
    <t>Смеситель с шлангами</t>
  </si>
  <si>
    <t>Адаптор ф.20 , наружная резьба ф.15 мм</t>
  </si>
  <si>
    <t>Адаптор ф.20 , внутренная резьба ф.15 мм</t>
  </si>
  <si>
    <t>Промышленный унитаз</t>
  </si>
  <si>
    <t>Бочок для промышленного унитаза</t>
  </si>
  <si>
    <t>комп</t>
  </si>
  <si>
    <t>Водоэмульсионная краска для непредвиденных затрат</t>
  </si>
  <si>
    <t>Кабельная продукция</t>
  </si>
  <si>
    <t xml:space="preserve"> АВВГ4 х 4 </t>
  </si>
  <si>
    <t xml:space="preserve"> м </t>
  </si>
  <si>
    <t xml:space="preserve"> АВВГ 3 х 6+1 х 4 </t>
  </si>
  <si>
    <t xml:space="preserve"> АВВГ 3 х 10+1 х 6 </t>
  </si>
  <si>
    <t xml:space="preserve"> АВВГ 3 х 16+1 х 10 </t>
  </si>
  <si>
    <t xml:space="preserve"> АВВГ 3 х 50+1 х 25 </t>
  </si>
  <si>
    <t xml:space="preserve"> АВВГ 3 х 70+1 х 35 </t>
  </si>
  <si>
    <t xml:space="preserve"> КГ 3 х 50+1 х 35 </t>
  </si>
  <si>
    <t xml:space="preserve"> КГ 3 х 70+1 х 50 </t>
  </si>
  <si>
    <t xml:space="preserve"> КГ 3 х 95+1 х 70 </t>
  </si>
  <si>
    <t xml:space="preserve"> КВВГ 7 х 2,5 </t>
  </si>
  <si>
    <t xml:space="preserve"> КВВГ 10 х 1,5 </t>
  </si>
  <si>
    <t xml:space="preserve"> ВВГ 2 х 2,5 </t>
  </si>
  <si>
    <t xml:space="preserve"> ВВГ 3 х 2,5 </t>
  </si>
  <si>
    <t xml:space="preserve"> ВВГ 4 х 2,5 </t>
  </si>
  <si>
    <t xml:space="preserve"> ВВГ 4 х 4 </t>
  </si>
  <si>
    <t xml:space="preserve"> ВВГ3 х 6 х 1+4 </t>
  </si>
  <si>
    <t xml:space="preserve"> ВВГ3 х 10+1 х 6 </t>
  </si>
  <si>
    <t xml:space="preserve"> ВВГ 3 х 25+1 х 10 </t>
  </si>
  <si>
    <t xml:space="preserve"> ВВГ 3 х 35+1 х 16 </t>
  </si>
  <si>
    <t xml:space="preserve"> ВВГ 3 х 50+1 х 35 </t>
  </si>
  <si>
    <t xml:space="preserve"> ВВГ 3 х 70+1 х 50 </t>
  </si>
  <si>
    <t xml:space="preserve"> ВВГ 3 х 150+1 х 70 </t>
  </si>
  <si>
    <t xml:space="preserve"> КПГН1У  7 х 1,5 </t>
  </si>
  <si>
    <t xml:space="preserve"> КГ3 х 6+1 х 2,5 </t>
  </si>
  <si>
    <t xml:space="preserve"> КГ3 х 6+1 х 6 </t>
  </si>
  <si>
    <t xml:space="preserve"> КГ 3 х 16+1 х 10 </t>
  </si>
  <si>
    <t xml:space="preserve"> КГ 3 х 50+1+35 </t>
  </si>
  <si>
    <t xml:space="preserve"> ВВГнг (А)-LS 1 х 35 (6кВ) </t>
  </si>
  <si>
    <t xml:space="preserve"> ВВГнг (А)-LS 1 х 50 (6кВ) </t>
  </si>
  <si>
    <t xml:space="preserve"> ВВГнг (А)-LS 3 х 70 (6кВ) </t>
  </si>
  <si>
    <t xml:space="preserve"> ВВГнг (А)-LS 3 х 150 (6кВ) </t>
  </si>
  <si>
    <t xml:space="preserve"> Провод обмоточный: </t>
  </si>
  <si>
    <t xml:space="preserve">  ПЭТВА 0,3 мм </t>
  </si>
  <si>
    <t xml:space="preserve"> кг </t>
  </si>
  <si>
    <t xml:space="preserve">  ПЭТВА 0,45 мм </t>
  </si>
  <si>
    <t xml:space="preserve">  ПЭТВА 0,5 мм </t>
  </si>
  <si>
    <t xml:space="preserve">  ПЭТВА 0,71 мм    </t>
  </si>
  <si>
    <t xml:space="preserve">  ПЭТВА 0,9 мм </t>
  </si>
  <si>
    <t xml:space="preserve">  ПЭТВА 1,0 мм </t>
  </si>
  <si>
    <t xml:space="preserve">  ПЭТВА 1,12 мм </t>
  </si>
  <si>
    <t xml:space="preserve">  ПЭТВА 1,18мм </t>
  </si>
  <si>
    <t xml:space="preserve">  ПЭТВА1,25 мм </t>
  </si>
  <si>
    <t xml:space="preserve">  ПЭТВА 1,32 мм </t>
  </si>
  <si>
    <t xml:space="preserve">  ПЭТВА 1,45 мм </t>
  </si>
  <si>
    <t xml:space="preserve">  ПЭТВА 1,56 мм </t>
  </si>
  <si>
    <t xml:space="preserve">  ПЭТВА 1,6 мм </t>
  </si>
  <si>
    <t xml:space="preserve">  ПЭТВА 2,0 мм </t>
  </si>
  <si>
    <t>Электрический цех (тек.ремонт)</t>
  </si>
  <si>
    <t>Графит  серебристый</t>
  </si>
  <si>
    <t>Карбид Бора (порошок притирочный)</t>
  </si>
  <si>
    <t>Герметик</t>
  </si>
  <si>
    <t>Жидкое стекло</t>
  </si>
  <si>
    <t>Салфетка техническая</t>
  </si>
  <si>
    <t>Обтирочный материал</t>
  </si>
  <si>
    <t>Вайлок технический качественный толщ.№10-15 мм</t>
  </si>
  <si>
    <t>Резина листовая 15-20 мм для пальцев полумуфт</t>
  </si>
  <si>
    <t>Литол для подшипников  ДМ</t>
  </si>
  <si>
    <t>Солидол автол для смазки редукторов арматуры</t>
  </si>
  <si>
    <t>Жидкость ВД-40</t>
  </si>
  <si>
    <t>Муфта концевая ЗКНТ ПН-10-70-120</t>
  </si>
  <si>
    <t>Наконечники алюминевые ТМЛ-70-10</t>
  </si>
  <si>
    <t>Наконечники алюминевые:</t>
  </si>
  <si>
    <t>Кабель марки ВВГ 3 х 240</t>
  </si>
  <si>
    <t>Кабель марки ВВГ 1 х 95</t>
  </si>
  <si>
    <t>Кабель марки ВВГ 6 х 4</t>
  </si>
  <si>
    <t>Кабель марки ВВГ 3 х150 х 1 х 170</t>
  </si>
  <si>
    <t>Провод марки ПРК-1 х 2,5</t>
  </si>
  <si>
    <t>Выключатель марки Arion WL 1106 "OEZ"</t>
  </si>
  <si>
    <t>Автомат ВА88-33 100А</t>
  </si>
  <si>
    <t>Эл.светильник ВЗГ-200</t>
  </si>
  <si>
    <t>Шлифовальная шкурка 14А40С</t>
  </si>
  <si>
    <t>Шлифовальная шкурка 25А40С</t>
  </si>
  <si>
    <t>Щиток ЩО-100/25-6</t>
  </si>
  <si>
    <t>Светильники НСПО-200</t>
  </si>
  <si>
    <t>Стеклолента</t>
  </si>
  <si>
    <t>Асбестлист</t>
  </si>
  <si>
    <t>Трубка ПХВ d 10 мм</t>
  </si>
  <si>
    <t>Трубка ПХВ d 12 мм</t>
  </si>
  <si>
    <t>Эмаль ГФ-92хк</t>
  </si>
  <si>
    <t>Литол №24</t>
  </si>
  <si>
    <t xml:space="preserve">Клей момент </t>
  </si>
  <si>
    <t>банк</t>
  </si>
  <si>
    <t>Запорная Арматура</t>
  </si>
  <si>
    <t>Задвижки фланцевые из серого чугуна, двухдисковые с выдвижным шпинделем 31чб-30чб  с ручным управлением</t>
  </si>
  <si>
    <t>Ду 200 Ру 6</t>
  </si>
  <si>
    <t>Ду 150 Ру 6</t>
  </si>
  <si>
    <t>Ду 100 Ру 6</t>
  </si>
  <si>
    <t>Ду 50 Ру 6</t>
  </si>
  <si>
    <t>Задвижка стальная :</t>
  </si>
  <si>
    <t>Ду 300 Ру 16</t>
  </si>
  <si>
    <t>Винтеля из нержавеющей стали 12Х18НЖ9Т</t>
  </si>
  <si>
    <t>Ду 150 Ру 16</t>
  </si>
  <si>
    <t>Ду 100 Ру 16</t>
  </si>
  <si>
    <t>Ду 80 Ру 16</t>
  </si>
  <si>
    <t>Ду 50 Ру16</t>
  </si>
  <si>
    <t>Задвижка из нержавеющей стали  12Х18НЖ9Т с упругим клином , выдвижным шпинделем с ручным управлением 30НЖ65НЖ</t>
  </si>
  <si>
    <t>Ду 200   Ру 16</t>
  </si>
  <si>
    <t>Ду 150   Ру 16</t>
  </si>
  <si>
    <t>Ду 100   Ру 16</t>
  </si>
  <si>
    <t>Ду 50   Ру 16</t>
  </si>
  <si>
    <t>Запорная мембранная футерованная винтеля-клапан</t>
  </si>
  <si>
    <t>Ду 32 Ру 10</t>
  </si>
  <si>
    <t>Ду 40 Ру 10</t>
  </si>
  <si>
    <t>Ду 50 Ру 10</t>
  </si>
  <si>
    <t>Ду 100 Ру 10</t>
  </si>
  <si>
    <t>Отводы</t>
  </si>
  <si>
    <t>д.114 х 5</t>
  </si>
  <si>
    <t>д.100х 6</t>
  </si>
  <si>
    <t>д.219 х 7</t>
  </si>
  <si>
    <t>д.273 х 7</t>
  </si>
  <si>
    <t>Вентиль 588 -10-0</t>
  </si>
  <si>
    <t>Вентиль 589 -10-0</t>
  </si>
  <si>
    <t>Вентиль ДУ-50 1052-65-0-ЭН</t>
  </si>
  <si>
    <t>Вентиль муфтовые,чугунные:</t>
  </si>
  <si>
    <t>Ду-25 Ру-16 чугунные</t>
  </si>
  <si>
    <t>Ду 50 Ру 16 чугунные</t>
  </si>
  <si>
    <t>Ду-20 Ру-16  муфтовые</t>
  </si>
  <si>
    <t>Ду-25 Ру-16 муфтовые</t>
  </si>
  <si>
    <t>Ду-15 Ру-16</t>
  </si>
  <si>
    <t>Ду-32 Ру-16</t>
  </si>
  <si>
    <t>Краны:</t>
  </si>
  <si>
    <t>Ду 6 Ру10 (бронзовые)</t>
  </si>
  <si>
    <t>Ду 10 Ру10 (бронзовые)</t>
  </si>
  <si>
    <t>Вентиль фланцевые:</t>
  </si>
  <si>
    <t>Ду 40 Ру16</t>
  </si>
  <si>
    <t>Пароохладители 1 ступени для котла №8</t>
  </si>
  <si>
    <t>ИТОГО: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</si>
  <si>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</si>
  <si>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</si>
  <si>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</si>
  <si>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</si>
  <si>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</si>
  <si>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</si>
  <si>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</si>
  <si>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</si>
  <si>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</si>
  <si>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</si>
  <si>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</si>
  <si>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</si>
  <si>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</si>
  <si>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</si>
  <si>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</si>
  <si>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</si>
  <si>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</si>
  <si>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</si>
  <si>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</si>
  <si>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</si>
  <si>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</si>
  <si>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</si>
  <si>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</si>
  <si>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</si>
  <si>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</si>
  <si>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</si>
  <si>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</si>
  <si>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</si>
  <si>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</si>
  <si>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2.30.</t>
  </si>
  <si>
    <t>2.31.</t>
  </si>
  <si>
    <t>2.32.</t>
  </si>
  <si>
    <t>2.33.</t>
  </si>
  <si>
    <t>2.34.</t>
  </si>
  <si>
    <t>Запасные части к турбоагрегату ст.№7</t>
  </si>
  <si>
    <t>Запасные части к турбоагрегату ст.№10 (согласно перечня)</t>
  </si>
  <si>
    <t>компл</t>
  </si>
  <si>
    <t>III</t>
  </si>
  <si>
    <t>МАТЕРИАЛЫ НА  ЭКСПЛУАТАЦИИ:</t>
  </si>
  <si>
    <t>Трубная продукция</t>
  </si>
  <si>
    <t>Конкурс</t>
  </si>
  <si>
    <t>Меттопрокат</t>
  </si>
  <si>
    <t>мыло 200гр</t>
  </si>
  <si>
    <t>кус</t>
  </si>
  <si>
    <t>порошок стиральный</t>
  </si>
  <si>
    <t>хлорка сухая</t>
  </si>
  <si>
    <t>Моющие средства</t>
  </si>
  <si>
    <t xml:space="preserve">Средства моющее (Утенок 900мл) </t>
  </si>
  <si>
    <t>672 000</t>
  </si>
  <si>
    <t>Комет порошок лимон хлор п/пак 400 гр</t>
  </si>
  <si>
    <t>264 000</t>
  </si>
  <si>
    <t>Жидкое крем-мыло для рук 5л.</t>
  </si>
  <si>
    <t>Мешки для мусора 120л/10шт</t>
  </si>
  <si>
    <t>Мешки для мусора Ромашка 60л/20шт</t>
  </si>
  <si>
    <t>Универсальное низко пенное моющее средство Progress(кан 5кг)</t>
  </si>
  <si>
    <t>Стиральный порошок Tide 1.5 кг автомат</t>
  </si>
  <si>
    <t xml:space="preserve">Чистящий средство для стекла мистер мускул </t>
  </si>
  <si>
    <t>Белизна 1л</t>
  </si>
  <si>
    <t>240 000</t>
  </si>
  <si>
    <t>Салфетка микрофибра универсальная 35*40</t>
  </si>
  <si>
    <t>Туалетная бумага Народный</t>
  </si>
  <si>
    <t xml:space="preserve">шт </t>
  </si>
  <si>
    <t>Синтетические моющие средства</t>
  </si>
  <si>
    <t>бязь суровая без ворсовая</t>
  </si>
  <si>
    <t xml:space="preserve">ткань х/б отбельная </t>
  </si>
  <si>
    <t xml:space="preserve">бязь суровая </t>
  </si>
  <si>
    <t xml:space="preserve">ткань х/б  </t>
  </si>
  <si>
    <t>11.00R22,5 (Камаз 791)</t>
  </si>
  <si>
    <t>1 800 000</t>
  </si>
  <si>
    <t>12.00R20(Камаз,Маз)</t>
  </si>
  <si>
    <t>4 740 000</t>
  </si>
  <si>
    <t>11.00R20 (Камаз,миксер)</t>
  </si>
  <si>
    <t>3 700 000</t>
  </si>
  <si>
    <t>9.00R20(Зил, прицепы)</t>
  </si>
  <si>
    <t>2 480 000</t>
  </si>
  <si>
    <t>8.25R20 (Газ53,Кавз)</t>
  </si>
  <si>
    <t>2 320 000</t>
  </si>
  <si>
    <t>425/85R21(Урал 606 прицеп)</t>
  </si>
  <si>
    <t>1 600 000</t>
  </si>
  <si>
    <t>500/70-508R16(Урал)</t>
  </si>
  <si>
    <t>3 800 000</t>
  </si>
  <si>
    <t>275/70R22,5(Нефаз)</t>
  </si>
  <si>
    <t>185/75 R 16 (Газель)</t>
  </si>
  <si>
    <t>225/75 R 16(Уаз)</t>
  </si>
  <si>
    <t>1 650 000</t>
  </si>
  <si>
    <t>215/60 R 16(Тайота Камри)</t>
  </si>
  <si>
    <t>195/65 R 15(Шкода)</t>
  </si>
  <si>
    <t>185/65R15(Хундай Акцент)</t>
  </si>
  <si>
    <t>315/80 R 22.5 (Камаз 264)</t>
  </si>
  <si>
    <t>12.00-20 M-93 (АГП)</t>
  </si>
  <si>
    <t>23,5-25 (ZL 50)</t>
  </si>
  <si>
    <t>215/90 R 15(Уаз)</t>
  </si>
  <si>
    <t>480/80-18,4-26 (Гидромех задн.)</t>
  </si>
  <si>
    <t>12,5/80-18 (Гидромех перед.)</t>
  </si>
  <si>
    <t xml:space="preserve">195х70 R 15 (Porter перед.) </t>
  </si>
  <si>
    <t xml:space="preserve">155x R 13C(Porter задн.) </t>
  </si>
  <si>
    <t>21,3-24 (ЕК 342)</t>
  </si>
  <si>
    <t>11R22,5АН-25 (Аэро Сити)</t>
  </si>
  <si>
    <t>265/65R17 (Тайота Прадо)</t>
  </si>
  <si>
    <t>215/65R16 (Достер Рено)</t>
  </si>
  <si>
    <t>20,5х25 ЕК 352</t>
  </si>
  <si>
    <t>10,00-20 Хитачи</t>
  </si>
  <si>
    <t>28х9-15(Camatsu передние)</t>
  </si>
  <si>
    <t>2022г.</t>
  </si>
  <si>
    <t>катионит ( ионообменн смола)</t>
  </si>
  <si>
    <t>анионит высокоосновной ( ионообменная  смола)</t>
  </si>
  <si>
    <t>анионит низкоосновной ( ионообменная смола)</t>
  </si>
  <si>
    <t xml:space="preserve">Серная кислота </t>
  </si>
  <si>
    <t>Серная кислота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</si>
</sst>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_р_."/>
    <numFmt numFmtId="167" formatCode="0.000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Times New Roman"/>
      <family val="1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C00000"/>
      <name val="Arial Cyr"/>
      <charset val="204"/>
    </font>
    <font>
      <sz val="10"/>
      <color rgb="FF7030A0"/>
      <name val="Times New Roman"/>
      <family val="1"/>
      <charset val="204"/>
    </font>
    <font>
      <sz val="10"/>
      <color theme="7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u val="singleAccounting"/>
      <sz val="10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2">
    <xf numFmtId="0" fontId="0" fillId="0" borderId="0" xfId="0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0" fillId="0" borderId="0" xfId="0" applyNumberFormat="1"/>
    <xf numFmtId="49" fontId="2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4" fillId="0" borderId="7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49" fontId="0" fillId="0" borderId="0" xfId="0" applyNumberFormat="1"/>
    <xf numFmtId="165" fontId="2" fillId="0" borderId="2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3" borderId="2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vertical="center"/>
    </xf>
    <xf numFmtId="4" fontId="4" fillId="3" borderId="3" xfId="0" applyNumberFormat="1" applyFont="1" applyFill="1" applyBorder="1" applyAlignment="1">
      <alignment horizontal="right" vertical="center"/>
    </xf>
    <xf numFmtId="0" fontId="13" fillId="0" borderId="0" xfId="0" applyFont="1"/>
    <xf numFmtId="4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horizontal="center"/>
    </xf>
    <xf numFmtId="165" fontId="0" fillId="0" borderId="0" xfId="0" applyNumberFormat="1" applyFont="1"/>
    <xf numFmtId="0" fontId="0" fillId="0" borderId="0" xfId="0" applyFont="1"/>
    <xf numFmtId="0" fontId="0" fillId="2" borderId="0" xfId="0" applyFill="1"/>
    <xf numFmtId="0" fontId="13" fillId="2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/>
    <xf numFmtId="0" fontId="6" fillId="3" borderId="0" xfId="0" applyFont="1" applyFill="1"/>
    <xf numFmtId="4" fontId="3" fillId="3" borderId="3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center" vertical="center" wrapText="1"/>
    </xf>
    <xf numFmtId="164" fontId="2" fillId="3" borderId="8" xfId="1" applyFont="1" applyFill="1" applyBorder="1" applyAlignment="1">
      <alignment horizontal="right" wrapText="1"/>
    </xf>
    <xf numFmtId="4" fontId="4" fillId="3" borderId="8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0" xfId="0"/>
    <xf numFmtId="49" fontId="7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3" fillId="3" borderId="2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right" vertical="center"/>
    </xf>
    <xf numFmtId="49" fontId="17" fillId="3" borderId="1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right" vertical="center"/>
    </xf>
    <xf numFmtId="4" fontId="17" fillId="3" borderId="2" xfId="0" applyNumberFormat="1" applyFont="1" applyFill="1" applyBorder="1" applyAlignment="1">
      <alignment horizontal="right" vertical="center" wrapText="1"/>
    </xf>
    <xf numFmtId="164" fontId="17" fillId="3" borderId="8" xfId="1" applyFont="1" applyFill="1" applyBorder="1"/>
    <xf numFmtId="0" fontId="17" fillId="3" borderId="0" xfId="0" applyFont="1" applyFill="1" applyAlignment="1">
      <alignment vertical="center"/>
    </xf>
    <xf numFmtId="4" fontId="17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4" fontId="17" fillId="3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164" fontId="17" fillId="0" borderId="8" xfId="1" applyFont="1" applyBorder="1"/>
    <xf numFmtId="4" fontId="17" fillId="0" borderId="0" xfId="0" applyNumberFormat="1" applyFont="1" applyFill="1" applyBorder="1"/>
    <xf numFmtId="4" fontId="2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166" fontId="26" fillId="0" borderId="2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8" fillId="0" borderId="2" xfId="0" applyFont="1" applyBorder="1"/>
    <xf numFmtId="0" fontId="18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166" fontId="18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4" fontId="20" fillId="2" borderId="2" xfId="0" applyNumberFormat="1" applyFont="1" applyFill="1" applyBorder="1" applyAlignment="1">
      <alignment horizontal="right" vertical="center"/>
    </xf>
    <xf numFmtId="4" fontId="23" fillId="2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164" fontId="18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166" fontId="18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164" fontId="18" fillId="0" borderId="2" xfId="0" applyNumberFormat="1" applyFont="1" applyBorder="1"/>
    <xf numFmtId="4" fontId="18" fillId="0" borderId="2" xfId="0" applyNumberFormat="1" applyFont="1" applyBorder="1"/>
    <xf numFmtId="166" fontId="18" fillId="0" borderId="2" xfId="0" applyNumberFormat="1" applyFont="1" applyBorder="1"/>
    <xf numFmtId="0" fontId="18" fillId="0" borderId="2" xfId="0" applyFont="1" applyBorder="1" applyAlignment="1">
      <alignment wrapText="1"/>
    </xf>
    <xf numFmtId="164" fontId="18" fillId="0" borderId="2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164" fontId="18" fillId="2" borderId="2" xfId="0" applyNumberFormat="1" applyFont="1" applyFill="1" applyBorder="1"/>
    <xf numFmtId="4" fontId="18" fillId="2" borderId="2" xfId="0" applyNumberFormat="1" applyFont="1" applyFill="1" applyBorder="1"/>
    <xf numFmtId="166" fontId="18" fillId="0" borderId="2" xfId="0" applyNumberFormat="1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166" fontId="30" fillId="0" borderId="2" xfId="0" applyNumberFormat="1" applyFont="1" applyBorder="1" applyAlignment="1">
      <alignment horizontal="right" vertical="center"/>
    </xf>
    <xf numFmtId="4" fontId="30" fillId="0" borderId="2" xfId="0" applyNumberFormat="1" applyFont="1" applyBorder="1" applyAlignment="1">
      <alignment horizontal="right" vertical="center"/>
    </xf>
    <xf numFmtId="166" fontId="21" fillId="3" borderId="7" xfId="0" applyNumberFormat="1" applyFont="1" applyFill="1" applyBorder="1" applyAlignment="1">
      <alignment vertical="center"/>
    </xf>
    <xf numFmtId="0" fontId="18" fillId="3" borderId="2" xfId="0" applyFont="1" applyFill="1" applyBorder="1"/>
    <xf numFmtId="0" fontId="18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4" fontId="30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4" fontId="18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4" fontId="18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4" fontId="18" fillId="3" borderId="2" xfId="0" applyNumberFormat="1" applyFont="1" applyFill="1" applyBorder="1"/>
    <xf numFmtId="0" fontId="18" fillId="3" borderId="2" xfId="0" applyFont="1" applyFill="1" applyBorder="1" applyAlignment="1">
      <alignment wrapText="1"/>
    </xf>
    <xf numFmtId="4" fontId="31" fillId="0" borderId="8" xfId="0" applyNumberFormat="1" applyFont="1" applyFill="1" applyBorder="1" applyAlignment="1">
      <alignment horizontal="right" vertical="center"/>
    </xf>
    <xf numFmtId="166" fontId="21" fillId="3" borderId="7" xfId="0" applyNumberFormat="1" applyFont="1" applyFill="1" applyBorder="1" applyAlignment="1"/>
    <xf numFmtId="164" fontId="21" fillId="3" borderId="12" xfId="1" applyFont="1" applyFill="1" applyBorder="1" applyAlignment="1">
      <alignment vertical="center" wrapText="1"/>
    </xf>
    <xf numFmtId="166" fontId="21" fillId="3" borderId="12" xfId="0" applyNumberFormat="1" applyFont="1" applyFill="1" applyBorder="1" applyAlignment="1">
      <alignment vertical="center" wrapText="1"/>
    </xf>
    <xf numFmtId="166" fontId="21" fillId="3" borderId="7" xfId="0" applyNumberFormat="1" applyFont="1" applyFill="1" applyBorder="1" applyAlignment="1">
      <alignment vertical="center" wrapText="1"/>
    </xf>
    <xf numFmtId="166" fontId="21" fillId="3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horizontal="right" vertical="center"/>
    </xf>
    <xf numFmtId="166" fontId="21" fillId="3" borderId="2" xfId="0" applyNumberFormat="1" applyFont="1" applyFill="1" applyBorder="1" applyAlignment="1"/>
    <xf numFmtId="166" fontId="21" fillId="3" borderId="12" xfId="0" applyNumberFormat="1" applyFont="1" applyFill="1" applyBorder="1" applyAlignment="1"/>
    <xf numFmtId="164" fontId="21" fillId="3" borderId="7" xfId="1" applyFont="1" applyFill="1" applyBorder="1" applyAlignment="1"/>
    <xf numFmtId="0" fontId="26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/>
    </xf>
    <xf numFmtId="164" fontId="18" fillId="3" borderId="2" xfId="1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left" vertical="center" wrapText="1"/>
    </xf>
    <xf numFmtId="164" fontId="3" fillId="2" borderId="2" xfId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right" vertical="center"/>
    </xf>
    <xf numFmtId="16" fontId="18" fillId="3" borderId="2" xfId="0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horizontal="center" vertical="center"/>
    </xf>
    <xf numFmtId="17" fontId="18" fillId="3" borderId="2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vertical="center" wrapText="1"/>
    </xf>
    <xf numFmtId="164" fontId="25" fillId="3" borderId="2" xfId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4" fontId="32" fillId="3" borderId="2" xfId="1" applyFont="1" applyFill="1" applyBorder="1" applyAlignment="1">
      <alignment horizontal="center" vertical="center"/>
    </xf>
    <xf numFmtId="164" fontId="34" fillId="3" borderId="2" xfId="1" applyFont="1" applyFill="1" applyBorder="1" applyAlignment="1">
      <alignment horizontal="center" vertical="center"/>
    </xf>
    <xf numFmtId="164" fontId="33" fillId="3" borderId="2" xfId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right" vertical="center" wrapText="1"/>
    </xf>
    <xf numFmtId="0" fontId="28" fillId="3" borderId="12" xfId="0" applyFont="1" applyFill="1" applyBorder="1" applyAlignment="1">
      <alignment horizontal="right" vertical="center" wrapText="1"/>
    </xf>
    <xf numFmtId="0" fontId="28" fillId="3" borderId="7" xfId="0" applyFont="1" applyFill="1" applyBorder="1" applyAlignment="1">
      <alignment horizontal="left" vertical="center" wrapText="1"/>
    </xf>
    <xf numFmtId="166" fontId="18" fillId="3" borderId="2" xfId="0" applyNumberFormat="1" applyFont="1" applyFill="1" applyBorder="1" applyAlignment="1">
      <alignment horizontal="right" vertical="center"/>
    </xf>
    <xf numFmtId="4" fontId="18" fillId="3" borderId="2" xfId="0" applyNumberFormat="1" applyFont="1" applyFill="1" applyBorder="1" applyAlignment="1">
      <alignment horizontal="right" vertical="center"/>
    </xf>
    <xf numFmtId="4" fontId="9" fillId="3" borderId="8" xfId="0" applyNumberFormat="1" applyFont="1" applyFill="1" applyBorder="1" applyAlignment="1">
      <alignment horizontal="right" vertical="center"/>
    </xf>
    <xf numFmtId="4" fontId="31" fillId="3" borderId="8" xfId="0" applyNumberFormat="1" applyFont="1" applyFill="1" applyBorder="1" applyAlignment="1">
      <alignment horizontal="right" vertical="center"/>
    </xf>
    <xf numFmtId="4" fontId="31" fillId="3" borderId="2" xfId="0" applyNumberFormat="1" applyFont="1" applyFill="1" applyBorder="1" applyAlignment="1">
      <alignment horizontal="right" vertical="center"/>
    </xf>
    <xf numFmtId="0" fontId="35" fillId="0" borderId="2" xfId="0" applyFont="1" applyBorder="1"/>
    <xf numFmtId="0" fontId="35" fillId="0" borderId="2" xfId="0" applyFont="1" applyBorder="1" applyAlignment="1">
      <alignment horizontal="center" vertical="center"/>
    </xf>
    <xf numFmtId="166" fontId="35" fillId="0" borderId="2" xfId="0" applyNumberFormat="1" applyFont="1" applyBorder="1"/>
    <xf numFmtId="4" fontId="35" fillId="0" borderId="2" xfId="0" applyNumberFormat="1" applyFont="1" applyBorder="1"/>
    <xf numFmtId="166" fontId="35" fillId="0" borderId="2" xfId="0" applyNumberFormat="1" applyFont="1" applyBorder="1" applyAlignment="1">
      <alignment horizontal="center"/>
    </xf>
    <xf numFmtId="0" fontId="18" fillId="0" borderId="4" xfId="0" applyFont="1" applyBorder="1"/>
    <xf numFmtId="0" fontId="18" fillId="0" borderId="6" xfId="0" applyFont="1" applyBorder="1"/>
    <xf numFmtId="0" fontId="18" fillId="3" borderId="6" xfId="0" applyFont="1" applyFill="1" applyBorder="1"/>
    <xf numFmtId="4" fontId="18" fillId="3" borderId="6" xfId="0" applyNumberFormat="1" applyFont="1" applyFill="1" applyBorder="1"/>
    <xf numFmtId="166" fontId="21" fillId="3" borderId="6" xfId="0" applyNumberFormat="1" applyFont="1" applyFill="1" applyBorder="1" applyAlignment="1"/>
    <xf numFmtId="0" fontId="3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/>
    </xf>
    <xf numFmtId="49" fontId="2" fillId="3" borderId="13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right" vertical="center"/>
    </xf>
    <xf numFmtId="0" fontId="18" fillId="2" borderId="2" xfId="0" applyFont="1" applyFill="1" applyBorder="1"/>
    <xf numFmtId="0" fontId="28" fillId="3" borderId="2" xfId="0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/>
    </xf>
    <xf numFmtId="0" fontId="21" fillId="3" borderId="12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 vertical="center"/>
    </xf>
    <xf numFmtId="0" fontId="28" fillId="3" borderId="12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left"/>
    </xf>
    <xf numFmtId="0" fontId="28" fillId="3" borderId="12" xfId="0" applyFont="1" applyFill="1" applyBorder="1" applyAlignment="1">
      <alignment horizontal="left"/>
    </xf>
    <xf numFmtId="0" fontId="28" fillId="3" borderId="8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right" vertical="center" wrapText="1"/>
    </xf>
    <xf numFmtId="0" fontId="28" fillId="3" borderId="12" xfId="0" applyFont="1" applyFill="1" applyBorder="1" applyAlignment="1">
      <alignment horizontal="right" vertical="center" wrapText="1"/>
    </xf>
    <xf numFmtId="0" fontId="28" fillId="3" borderId="8" xfId="0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21" fillId="3" borderId="12" xfId="0" applyFont="1" applyFill="1" applyBorder="1" applyAlignment="1">
      <alignment horizontal="right" vertical="center" wrapText="1"/>
    </xf>
    <xf numFmtId="0" fontId="21" fillId="3" borderId="6" xfId="0" applyFont="1" applyFill="1" applyBorder="1" applyAlignment="1">
      <alignment horizontal="left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right"/>
    </xf>
    <xf numFmtId="0" fontId="28" fillId="0" borderId="7" xfId="0" applyFont="1" applyBorder="1" applyAlignment="1">
      <alignment horizontal="right" vertical="center"/>
    </xf>
    <xf numFmtId="0" fontId="28" fillId="0" borderId="12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8" fillId="3" borderId="7" xfId="0" applyFont="1" applyFill="1" applyBorder="1" applyAlignment="1">
      <alignment horizontal="left" vertical="center" wrapText="1"/>
    </xf>
    <xf numFmtId="0" fontId="28" fillId="3" borderId="12" xfId="0" applyFont="1" applyFill="1" applyBorder="1" applyAlignment="1">
      <alignment horizontal="left" vertical="center" wrapText="1"/>
    </xf>
    <xf numFmtId="0" fontId="28" fillId="3" borderId="8" xfId="0" applyFont="1" applyFill="1" applyBorder="1" applyAlignment="1">
      <alignment horizontal="left" vertical="center" wrapText="1"/>
    </xf>
    <xf numFmtId="0" fontId="36" fillId="0" borderId="14" xfId="0" applyFont="1" applyBorder="1" applyAlignment="1">
      <alignment horizontal="right" vertical="center"/>
    </xf>
    <xf numFmtId="0" fontId="36" fillId="0" borderId="15" xfId="0" applyFont="1" applyBorder="1" applyAlignment="1">
      <alignment horizontal="right" vertical="center"/>
    </xf>
    <xf numFmtId="0" fontId="36" fillId="0" borderId="16" xfId="0" applyFont="1" applyBorder="1" applyAlignment="1">
      <alignment horizontal="right" vertical="center"/>
    </xf>
    <xf numFmtId="166" fontId="36" fillId="0" borderId="7" xfId="0" applyNumberFormat="1" applyFont="1" applyBorder="1" applyAlignment="1">
      <alignment horizontal="right" vertical="center"/>
    </xf>
    <xf numFmtId="166" fontId="36" fillId="0" borderId="12" xfId="0" applyNumberFormat="1" applyFont="1" applyBorder="1" applyAlignment="1">
      <alignment horizontal="right" vertical="center"/>
    </xf>
    <xf numFmtId="166" fontId="36" fillId="0" borderId="8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981075</xdr:colOff>
      <xdr:row>2268</xdr:row>
      <xdr:rowOff>0</xdr:rowOff>
    </xdr:from>
    <xdr:ext cx="184731" cy="436786"/>
    <xdr:sp macro="" textlink="">
      <xdr:nvSpPr>
        <xdr:cNvPr id="2" name="TextBox 1"/>
        <xdr:cNvSpPr txBox="1"/>
      </xdr:nvSpPr>
      <xdr:spPr>
        <a:xfrm>
          <a:off x="7505700" y="667512000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  <a:p>
          <a:endParaRPr lang="ru-RU" sz="1100"/>
        </a:p>
      </xdr:txBody>
    </xdr:sp>
    <xdr:clientData/>
  </xdr:oneCellAnchor>
  <xdr:oneCellAnchor>
    <xdr:from>
      <xdr:col>5</xdr:col>
      <xdr:colOff>981075</xdr:colOff>
      <xdr:row>2309</xdr:row>
      <xdr:rowOff>142875</xdr:rowOff>
    </xdr:from>
    <xdr:ext cx="184731" cy="264560"/>
    <xdr:sp macro="" textlink="">
      <xdr:nvSpPr>
        <xdr:cNvPr id="3" name="TextBox 2"/>
        <xdr:cNvSpPr txBox="1"/>
      </xdr:nvSpPr>
      <xdr:spPr>
        <a:xfrm>
          <a:off x="7353300" y="37162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7432098" y="38057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7432098" y="3977769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7432098" y="381575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2309</xdr:row>
      <xdr:rowOff>142875</xdr:rowOff>
    </xdr:from>
    <xdr:ext cx="184731" cy="264560"/>
    <xdr:sp macro="" textlink="">
      <xdr:nvSpPr>
        <xdr:cNvPr id="7" name="TextBox 6"/>
        <xdr:cNvSpPr txBox="1"/>
      </xdr:nvSpPr>
      <xdr:spPr>
        <a:xfrm>
          <a:off x="7429500" y="4316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2313</xdr:row>
      <xdr:rowOff>142875</xdr:rowOff>
    </xdr:from>
    <xdr:ext cx="184731" cy="264560"/>
    <xdr:sp macro="" textlink="">
      <xdr:nvSpPr>
        <xdr:cNvPr id="10" name="TextBox 9"/>
        <xdr:cNvSpPr txBox="1"/>
      </xdr:nvSpPr>
      <xdr:spPr>
        <a:xfrm>
          <a:off x="7429500" y="43060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7429500" y="3824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7429500" y="39773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7429500" y="39773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2380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7429500" y="3980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2324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7429500" y="3379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2324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7429500" y="3379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2324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7429500" y="3379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981075</xdr:colOff>
      <xdr:row>2118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7429500" y="4092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981075</xdr:colOff>
      <xdr:row>2118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7505700" y="64608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981075</xdr:colOff>
      <xdr:row>2118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7505700" y="64608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981075</xdr:colOff>
      <xdr:row>2118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7505700" y="64608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981075</xdr:colOff>
      <xdr:row>2118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7505700" y="64608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981075</xdr:colOff>
      <xdr:row>2118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7505700" y="64608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395"/>
  <sheetViews>
    <sheetView tabSelected="1" zoomScaleNormal="100" workbookViewId="0">
      <selection activeCell="AZ3" sqref="AZ3"/>
    </sheetView>
  </sheetViews>
  <sheetFormatPr defaultRowHeight="12.75" x14ac:dyDescent="0.2"/>
  <cols>
    <col min="1" max="1" width="8" style="31" bestFit="1" customWidth="1"/>
    <col min="2" max="2" width="52.28515625" customWidth="1"/>
    <col min="3" max="3" width="10" style="13" customWidth="1"/>
    <col min="4" max="4" width="11.42578125" style="33" customWidth="1"/>
    <col min="5" max="5" width="16.140625" style="65" customWidth="1"/>
    <col min="6" max="6" width="22" customWidth="1"/>
    <col min="7" max="7" width="12.85546875" customWidth="1"/>
    <col min="8" max="9" width="9.7109375" customWidth="1"/>
    <col min="10" max="10" width="14.140625" customWidth="1"/>
    <col min="11" max="11" width="16.42578125" style="63" customWidth="1"/>
    <col min="12" max="12" width="13.5703125" style="9" hidden="1" customWidth="1"/>
    <col min="13" max="13" width="13.42578125" hidden="1" customWidth="1"/>
    <col min="14" max="14" width="14.28515625" hidden="1" customWidth="1"/>
    <col min="15" max="15" width="13.85546875" hidden="1" customWidth="1"/>
    <col min="16" max="16" width="11.7109375" hidden="1" customWidth="1"/>
    <col min="17" max="17" width="10" hidden="1" customWidth="1"/>
    <col min="18" max="18" width="0" hidden="1" customWidth="1"/>
    <col min="19" max="19" width="10.85546875" hidden="1" customWidth="1"/>
    <col min="20" max="20" width="0" hidden="1" customWidth="1"/>
    <col min="21" max="21" width="12.5703125" hidden="1" customWidth="1"/>
    <col min="22" max="49" width="0" hidden="1" customWidth="1"/>
  </cols>
  <sheetData>
    <row r="1" spans="1:12" s="127" customFormat="1" ht="25.5" x14ac:dyDescent="0.2">
      <c r="A1" s="89"/>
      <c r="B1" s="151" t="s">
        <v>1109</v>
      </c>
      <c r="C1" s="151" t="s">
        <v>536</v>
      </c>
      <c r="D1" s="174"/>
      <c r="E1" s="174"/>
      <c r="F1" s="175">
        <f>5800000*1.07/1.12</f>
        <v>5541071.4285714282</v>
      </c>
      <c r="G1" s="7"/>
      <c r="H1" s="152" t="s">
        <v>1103</v>
      </c>
      <c r="I1" s="85"/>
      <c r="J1" s="85"/>
      <c r="K1" s="250">
        <f t="shared" ref="K1:K3" si="0">F1*0.13</f>
        <v>720339.28571428568</v>
      </c>
      <c r="L1" s="9"/>
    </row>
    <row r="2" spans="1:12" s="127" customFormat="1" ht="25.5" x14ac:dyDescent="0.2">
      <c r="A2" s="89"/>
      <c r="B2" s="151" t="s">
        <v>1110</v>
      </c>
      <c r="C2" s="151" t="s">
        <v>536</v>
      </c>
      <c r="D2" s="174"/>
      <c r="E2" s="174"/>
      <c r="F2" s="175">
        <f>5800000*1.07/1.12</f>
        <v>5541071.4285714282</v>
      </c>
      <c r="G2" s="7"/>
      <c r="H2" s="152" t="s">
        <v>1103</v>
      </c>
      <c r="I2" s="85"/>
      <c r="J2" s="85"/>
      <c r="K2" s="250">
        <f t="shared" ref="K2" si="1">F2*0.13</f>
        <v>720339.28571428568</v>
      </c>
      <c r="L2" s="9"/>
    </row>
    <row r="3" spans="1:12" s="127" customFormat="1" ht="51" x14ac:dyDescent="0.2">
      <c r="A3" s="89"/>
      <c r="B3" s="151" t="s">
        <v>1104</v>
      </c>
      <c r="C3" s="151" t="s">
        <v>536</v>
      </c>
      <c r="D3" s="172"/>
      <c r="E3" s="172"/>
      <c r="F3" s="173">
        <f>5800000/1.12*1.07</f>
        <v>5541071.4285714282</v>
      </c>
      <c r="G3" s="7"/>
      <c r="H3" s="152" t="s">
        <v>1103</v>
      </c>
      <c r="I3" s="85"/>
      <c r="J3" s="85"/>
      <c r="K3" s="250">
        <f t="shared" si="0"/>
        <v>720339.28571428568</v>
      </c>
      <c r="L3" s="9"/>
    </row>
    <row r="4" spans="1:12" s="37" customFormat="1" ht="94.5" x14ac:dyDescent="0.2">
      <c r="A4" s="251" t="s">
        <v>1107</v>
      </c>
      <c r="B4" s="225" t="s">
        <v>538</v>
      </c>
      <c r="C4" s="171" t="s">
        <v>536</v>
      </c>
      <c r="D4" s="83"/>
      <c r="E4" s="84"/>
      <c r="F4" s="43">
        <f>1500000/1.12</f>
        <v>1339285.7142857141</v>
      </c>
      <c r="G4" s="171" t="s">
        <v>122</v>
      </c>
      <c r="H4" s="152" t="s">
        <v>1103</v>
      </c>
      <c r="I4" s="38"/>
      <c r="J4" s="38"/>
      <c r="K4" s="43">
        <f>F4*0.13</f>
        <v>174107.14285714284</v>
      </c>
      <c r="L4" s="81"/>
    </row>
    <row r="5" spans="1:12" s="37" customFormat="1" ht="13.5" x14ac:dyDescent="0.2">
      <c r="A5" s="251" t="s">
        <v>1108</v>
      </c>
      <c r="B5" s="82" t="s">
        <v>495</v>
      </c>
      <c r="C5" s="171" t="s">
        <v>536</v>
      </c>
      <c r="D5" s="83"/>
      <c r="E5" s="84"/>
      <c r="F5" s="43">
        <v>1411200</v>
      </c>
      <c r="G5" s="171" t="s">
        <v>122</v>
      </c>
      <c r="H5" s="152" t="s">
        <v>1103</v>
      </c>
      <c r="I5" s="38"/>
      <c r="J5" s="38"/>
      <c r="K5" s="43">
        <f>F5*0.13</f>
        <v>183456</v>
      </c>
      <c r="L5" s="81"/>
    </row>
    <row r="6" spans="1:12" s="37" customFormat="1" ht="38.25" x14ac:dyDescent="0.2">
      <c r="A6" s="251" t="s">
        <v>537</v>
      </c>
      <c r="B6" s="82" t="s">
        <v>137</v>
      </c>
      <c r="C6" s="171" t="s">
        <v>536</v>
      </c>
      <c r="D6" s="83"/>
      <c r="E6" s="84"/>
      <c r="F6" s="43">
        <f>11289004.84/1.12*1.056</f>
        <v>10643918.849142857</v>
      </c>
      <c r="G6" s="171" t="s">
        <v>122</v>
      </c>
      <c r="H6" s="42" t="s">
        <v>134</v>
      </c>
      <c r="I6" s="38"/>
      <c r="J6" s="38"/>
      <c r="K6" s="43">
        <f>F6*0.13</f>
        <v>1383709.4503885715</v>
      </c>
      <c r="L6" s="81"/>
    </row>
    <row r="7" spans="1:12" s="37" customFormat="1" ht="38.25" x14ac:dyDescent="0.2">
      <c r="A7" s="251" t="s">
        <v>539</v>
      </c>
      <c r="B7" s="82" t="s">
        <v>138</v>
      </c>
      <c r="C7" s="171" t="s">
        <v>536</v>
      </c>
      <c r="D7" s="83"/>
      <c r="E7" s="84"/>
      <c r="F7" s="43">
        <v>3307120816.3800001</v>
      </c>
      <c r="G7" s="171" t="s">
        <v>122</v>
      </c>
      <c r="H7" s="42" t="s">
        <v>134</v>
      </c>
      <c r="I7" s="38"/>
      <c r="J7" s="38"/>
      <c r="K7" s="43">
        <f>F7</f>
        <v>3307120816.3800001</v>
      </c>
      <c r="L7" s="81"/>
    </row>
    <row r="8" spans="1:12" s="37" customFormat="1" ht="38.25" x14ac:dyDescent="0.2">
      <c r="A8" s="251" t="s">
        <v>474</v>
      </c>
      <c r="B8" s="82" t="s">
        <v>135</v>
      </c>
      <c r="C8" s="171" t="s">
        <v>536</v>
      </c>
      <c r="D8" s="83"/>
      <c r="E8" s="84"/>
      <c r="F8" s="43">
        <v>698110805.29999995</v>
      </c>
      <c r="G8" s="171" t="s">
        <v>122</v>
      </c>
      <c r="H8" s="42" t="s">
        <v>134</v>
      </c>
      <c r="I8" s="38"/>
      <c r="J8" s="38"/>
      <c r="K8" s="43"/>
      <c r="L8" s="81"/>
    </row>
    <row r="9" spans="1:12" s="37" customFormat="1" ht="38.25" x14ac:dyDescent="0.2">
      <c r="A9" s="251" t="s">
        <v>475</v>
      </c>
      <c r="B9" s="82" t="s">
        <v>167</v>
      </c>
      <c r="C9" s="171"/>
      <c r="D9" s="83"/>
      <c r="E9" s="84"/>
      <c r="F9" s="43">
        <v>224433632.34999999</v>
      </c>
      <c r="G9" s="171" t="s">
        <v>122</v>
      </c>
      <c r="H9" s="42" t="s">
        <v>134</v>
      </c>
      <c r="I9" s="38"/>
      <c r="J9" s="38"/>
      <c r="K9" s="43"/>
      <c r="L9" s="81"/>
    </row>
    <row r="10" spans="1:12" s="37" customFormat="1" ht="13.5" x14ac:dyDescent="0.2">
      <c r="A10" s="251" t="s">
        <v>1773</v>
      </c>
      <c r="B10" s="82" t="s">
        <v>1737</v>
      </c>
      <c r="C10" s="171" t="s">
        <v>687</v>
      </c>
      <c r="D10" s="83">
        <v>2100</v>
      </c>
      <c r="E10" s="84">
        <v>1095.3</v>
      </c>
      <c r="F10" s="43">
        <f>D10*E10</f>
        <v>2300130</v>
      </c>
      <c r="G10" s="171" t="s">
        <v>122</v>
      </c>
      <c r="H10" s="42" t="s">
        <v>1084</v>
      </c>
      <c r="I10" s="38"/>
      <c r="J10" s="38"/>
      <c r="K10" s="43"/>
      <c r="L10" s="81"/>
    </row>
    <row r="11" spans="1:12" s="37" customFormat="1" ht="13.5" x14ac:dyDescent="0.2">
      <c r="A11" s="251" t="s">
        <v>1774</v>
      </c>
      <c r="B11" s="82" t="s">
        <v>1735</v>
      </c>
      <c r="C11" s="171" t="s">
        <v>687</v>
      </c>
      <c r="D11" s="83">
        <v>1011000</v>
      </c>
      <c r="E11" s="84">
        <f>F11/D11</f>
        <v>6152.7528684470817</v>
      </c>
      <c r="F11" s="43">
        <v>6220433150</v>
      </c>
      <c r="G11" s="171" t="s">
        <v>122</v>
      </c>
      <c r="H11" s="42" t="s">
        <v>1084</v>
      </c>
      <c r="I11" s="38"/>
      <c r="J11" s="38"/>
      <c r="K11" s="43">
        <f>F11*0.16</f>
        <v>995269304</v>
      </c>
      <c r="L11" s="81"/>
    </row>
    <row r="12" spans="1:12" s="37" customFormat="1" ht="13.5" x14ac:dyDescent="0.2">
      <c r="A12" s="251" t="s">
        <v>1775</v>
      </c>
      <c r="B12" s="82" t="s">
        <v>1736</v>
      </c>
      <c r="C12" s="171">
        <v>3</v>
      </c>
      <c r="D12" s="83">
        <v>1011000</v>
      </c>
      <c r="E12" s="84">
        <v>5285.66</v>
      </c>
      <c r="F12" s="43">
        <f>D12*E12</f>
        <v>5343802260</v>
      </c>
      <c r="G12" s="171" t="s">
        <v>122</v>
      </c>
      <c r="H12" s="42" t="s">
        <v>1084</v>
      </c>
      <c r="I12" s="38"/>
      <c r="J12" s="38"/>
      <c r="K12" s="43">
        <f>F12*0.16</f>
        <v>855008361.60000002</v>
      </c>
      <c r="L12" s="81"/>
    </row>
    <row r="13" spans="1:12" s="37" customFormat="1" ht="13.5" x14ac:dyDescent="0.2">
      <c r="A13" s="251" t="s">
        <v>1776</v>
      </c>
      <c r="B13" s="82" t="s">
        <v>1106</v>
      </c>
      <c r="C13" s="171" t="s">
        <v>124</v>
      </c>
      <c r="D13" s="83">
        <v>2000</v>
      </c>
      <c r="E13" s="84">
        <v>115000</v>
      </c>
      <c r="F13" s="43">
        <f>D13*E13</f>
        <v>230000000</v>
      </c>
      <c r="G13" s="171" t="s">
        <v>122</v>
      </c>
      <c r="H13" s="42" t="s">
        <v>1084</v>
      </c>
      <c r="I13" s="38"/>
      <c r="J13" s="38"/>
      <c r="K13" s="43">
        <f>F13*0.16</f>
        <v>36800000</v>
      </c>
      <c r="L13" s="81"/>
    </row>
    <row r="14" spans="1:12" s="37" customFormat="1" ht="13.5" x14ac:dyDescent="0.2">
      <c r="A14" s="251"/>
      <c r="B14" s="82"/>
      <c r="C14" s="171"/>
      <c r="D14" s="83"/>
      <c r="E14" s="84"/>
      <c r="F14" s="43"/>
      <c r="G14" s="171"/>
      <c r="H14" s="42"/>
      <c r="I14" s="38"/>
      <c r="J14" s="38"/>
      <c r="K14" s="43"/>
      <c r="L14" s="81"/>
    </row>
    <row r="15" spans="1:12" s="37" customFormat="1" ht="13.5" x14ac:dyDescent="0.2">
      <c r="A15" s="252" t="s">
        <v>123</v>
      </c>
      <c r="B15" s="226" t="s">
        <v>1848</v>
      </c>
      <c r="C15" s="161"/>
      <c r="D15" s="161"/>
      <c r="E15" s="209"/>
      <c r="F15" s="209"/>
      <c r="G15" s="171"/>
      <c r="H15" s="42"/>
      <c r="I15" s="38"/>
      <c r="J15" s="38"/>
      <c r="K15" s="43"/>
      <c r="L15" s="81"/>
    </row>
    <row r="16" spans="1:12" s="37" customFormat="1" ht="13.5" x14ac:dyDescent="0.2">
      <c r="A16" s="252"/>
      <c r="B16" s="226" t="s">
        <v>2197</v>
      </c>
      <c r="C16" s="161"/>
      <c r="D16" s="161"/>
      <c r="E16" s="209"/>
      <c r="F16" s="209"/>
      <c r="G16" s="171"/>
      <c r="H16" s="248" t="s">
        <v>2198</v>
      </c>
      <c r="I16" s="38"/>
      <c r="J16" s="38"/>
      <c r="K16" s="43"/>
      <c r="L16" s="81"/>
    </row>
    <row r="17" spans="1:12" s="37" customFormat="1" ht="13.5" x14ac:dyDescent="0.2">
      <c r="A17" s="253" t="s">
        <v>2158</v>
      </c>
      <c r="B17" s="226" t="s">
        <v>1849</v>
      </c>
      <c r="C17" s="209"/>
      <c r="D17" s="161"/>
      <c r="E17" s="161"/>
      <c r="F17" s="161"/>
      <c r="G17" s="171"/>
      <c r="H17" s="42"/>
      <c r="I17" s="38"/>
      <c r="J17" s="38"/>
      <c r="K17" s="43"/>
      <c r="L17" s="81"/>
    </row>
    <row r="18" spans="1:12" s="37" customFormat="1" x14ac:dyDescent="0.2">
      <c r="A18" s="161"/>
      <c r="B18" s="160" t="s">
        <v>1850</v>
      </c>
      <c r="C18" s="161" t="s">
        <v>124</v>
      </c>
      <c r="D18" s="42">
        <v>1</v>
      </c>
      <c r="E18" s="227">
        <v>747500</v>
      </c>
      <c r="F18" s="244">
        <f t="shared" ref="F18:F45" si="2">D18*E18</f>
        <v>747500</v>
      </c>
      <c r="G18" s="171" t="s">
        <v>122</v>
      </c>
      <c r="H18" s="42"/>
      <c r="I18" s="38">
        <f>D18*0.16</f>
        <v>0.16</v>
      </c>
      <c r="J18" s="38">
        <f>E18</f>
        <v>747500</v>
      </c>
      <c r="K18" s="38">
        <f>I18*J18</f>
        <v>119600</v>
      </c>
      <c r="L18" s="81"/>
    </row>
    <row r="19" spans="1:12" s="37" customFormat="1" x14ac:dyDescent="0.2">
      <c r="A19" s="161"/>
      <c r="B19" s="160" t="s">
        <v>1851</v>
      </c>
      <c r="C19" s="161" t="s">
        <v>124</v>
      </c>
      <c r="D19" s="42">
        <v>2.5</v>
      </c>
      <c r="E19" s="227">
        <v>747500</v>
      </c>
      <c r="F19" s="244">
        <f t="shared" si="2"/>
        <v>1868750</v>
      </c>
      <c r="G19" s="171" t="s">
        <v>122</v>
      </c>
      <c r="H19" s="42"/>
      <c r="I19" s="38">
        <f t="shared" ref="I19:I81" si="3">D19*0.16</f>
        <v>0.4</v>
      </c>
      <c r="J19" s="38">
        <f t="shared" ref="J19:J81" si="4">E19</f>
        <v>747500</v>
      </c>
      <c r="K19" s="38">
        <f t="shared" ref="K19:K81" si="5">I19*J19</f>
        <v>299000</v>
      </c>
      <c r="L19" s="81"/>
    </row>
    <row r="20" spans="1:12" s="37" customFormat="1" x14ac:dyDescent="0.2">
      <c r="A20" s="161"/>
      <c r="B20" s="160" t="s">
        <v>1852</v>
      </c>
      <c r="C20" s="161" t="s">
        <v>124</v>
      </c>
      <c r="D20" s="42">
        <v>2.12</v>
      </c>
      <c r="E20" s="227">
        <v>747500</v>
      </c>
      <c r="F20" s="244">
        <f t="shared" si="2"/>
        <v>1584700</v>
      </c>
      <c r="G20" s="171" t="s">
        <v>122</v>
      </c>
      <c r="H20" s="42"/>
      <c r="I20" s="38">
        <f t="shared" si="3"/>
        <v>0.3392</v>
      </c>
      <c r="J20" s="38">
        <f t="shared" si="4"/>
        <v>747500</v>
      </c>
      <c r="K20" s="38">
        <f t="shared" si="5"/>
        <v>253552</v>
      </c>
      <c r="L20" s="81"/>
    </row>
    <row r="21" spans="1:12" s="37" customFormat="1" x14ac:dyDescent="0.2">
      <c r="A21" s="161"/>
      <c r="B21" s="160" t="s">
        <v>1853</v>
      </c>
      <c r="C21" s="161" t="s">
        <v>124</v>
      </c>
      <c r="D21" s="42">
        <v>0.95</v>
      </c>
      <c r="E21" s="227">
        <v>747500</v>
      </c>
      <c r="F21" s="244">
        <f t="shared" si="2"/>
        <v>710125</v>
      </c>
      <c r="G21" s="171" t="s">
        <v>122</v>
      </c>
      <c r="H21" s="42"/>
      <c r="I21" s="38">
        <f t="shared" si="3"/>
        <v>0.152</v>
      </c>
      <c r="J21" s="38">
        <f t="shared" si="4"/>
        <v>747500</v>
      </c>
      <c r="K21" s="38">
        <f t="shared" si="5"/>
        <v>113620</v>
      </c>
      <c r="L21" s="81"/>
    </row>
    <row r="22" spans="1:12" s="37" customFormat="1" x14ac:dyDescent="0.2">
      <c r="A22" s="161"/>
      <c r="B22" s="160" t="s">
        <v>1854</v>
      </c>
      <c r="C22" s="161" t="s">
        <v>124</v>
      </c>
      <c r="D22" s="42">
        <v>0.5</v>
      </c>
      <c r="E22" s="227">
        <v>747500</v>
      </c>
      <c r="F22" s="244">
        <f t="shared" si="2"/>
        <v>373750</v>
      </c>
      <c r="G22" s="171" t="s">
        <v>122</v>
      </c>
      <c r="H22" s="42"/>
      <c r="I22" s="38">
        <f t="shared" si="3"/>
        <v>0.08</v>
      </c>
      <c r="J22" s="38">
        <f t="shared" si="4"/>
        <v>747500</v>
      </c>
      <c r="K22" s="38">
        <f t="shared" si="5"/>
        <v>59800</v>
      </c>
      <c r="L22" s="81"/>
    </row>
    <row r="23" spans="1:12" s="37" customFormat="1" x14ac:dyDescent="0.2">
      <c r="A23" s="161"/>
      <c r="B23" s="160" t="s">
        <v>1855</v>
      </c>
      <c r="C23" s="161" t="s">
        <v>124</v>
      </c>
      <c r="D23" s="42">
        <v>1.35</v>
      </c>
      <c r="E23" s="227">
        <v>747500</v>
      </c>
      <c r="F23" s="244">
        <f t="shared" si="2"/>
        <v>1009125.0000000001</v>
      </c>
      <c r="G23" s="171" t="s">
        <v>122</v>
      </c>
      <c r="H23" s="42"/>
      <c r="I23" s="38">
        <f t="shared" si="3"/>
        <v>0.21600000000000003</v>
      </c>
      <c r="J23" s="38">
        <f t="shared" si="4"/>
        <v>747500</v>
      </c>
      <c r="K23" s="38">
        <f t="shared" si="5"/>
        <v>161460.00000000003</v>
      </c>
      <c r="L23" s="81"/>
    </row>
    <row r="24" spans="1:12" s="37" customFormat="1" x14ac:dyDescent="0.2">
      <c r="A24" s="161"/>
      <c r="B24" s="160" t="s">
        <v>1856</v>
      </c>
      <c r="C24" s="161" t="s">
        <v>124</v>
      </c>
      <c r="D24" s="42">
        <v>0.126</v>
      </c>
      <c r="E24" s="227">
        <v>747500</v>
      </c>
      <c r="F24" s="244">
        <f t="shared" si="2"/>
        <v>94185</v>
      </c>
      <c r="G24" s="171" t="s">
        <v>122</v>
      </c>
      <c r="H24" s="42"/>
      <c r="I24" s="38">
        <f t="shared" si="3"/>
        <v>2.0160000000000001E-2</v>
      </c>
      <c r="J24" s="38">
        <f t="shared" si="4"/>
        <v>747500</v>
      </c>
      <c r="K24" s="38">
        <f t="shared" si="5"/>
        <v>15069.6</v>
      </c>
      <c r="L24" s="81"/>
    </row>
    <row r="25" spans="1:12" s="37" customFormat="1" x14ac:dyDescent="0.2">
      <c r="A25" s="161"/>
      <c r="B25" s="160" t="s">
        <v>1857</v>
      </c>
      <c r="C25" s="161" t="s">
        <v>124</v>
      </c>
      <c r="D25" s="42">
        <v>1.95</v>
      </c>
      <c r="E25" s="227">
        <v>747500</v>
      </c>
      <c r="F25" s="244">
        <f t="shared" si="2"/>
        <v>1457625</v>
      </c>
      <c r="G25" s="171" t="s">
        <v>122</v>
      </c>
      <c r="H25" s="42"/>
      <c r="I25" s="38">
        <f t="shared" si="3"/>
        <v>0.312</v>
      </c>
      <c r="J25" s="38">
        <f t="shared" si="4"/>
        <v>747500</v>
      </c>
      <c r="K25" s="38">
        <f t="shared" si="5"/>
        <v>233220</v>
      </c>
      <c r="L25" s="81"/>
    </row>
    <row r="26" spans="1:12" s="37" customFormat="1" x14ac:dyDescent="0.2">
      <c r="A26" s="161"/>
      <c r="B26" s="160" t="s">
        <v>1858</v>
      </c>
      <c r="C26" s="161" t="s">
        <v>124</v>
      </c>
      <c r="D26" s="42">
        <v>0.63</v>
      </c>
      <c r="E26" s="227">
        <v>747500</v>
      </c>
      <c r="F26" s="244">
        <f t="shared" si="2"/>
        <v>470925</v>
      </c>
      <c r="G26" s="171" t="s">
        <v>122</v>
      </c>
      <c r="H26" s="42"/>
      <c r="I26" s="38">
        <f t="shared" si="3"/>
        <v>0.1008</v>
      </c>
      <c r="J26" s="38">
        <f t="shared" si="4"/>
        <v>747500</v>
      </c>
      <c r="K26" s="38">
        <f t="shared" si="5"/>
        <v>75348</v>
      </c>
      <c r="L26" s="81"/>
    </row>
    <row r="27" spans="1:12" s="37" customFormat="1" x14ac:dyDescent="0.2">
      <c r="A27" s="161"/>
      <c r="B27" s="160" t="s">
        <v>1859</v>
      </c>
      <c r="C27" s="161" t="s">
        <v>124</v>
      </c>
      <c r="D27" s="42">
        <v>0.4</v>
      </c>
      <c r="E27" s="227">
        <v>747500</v>
      </c>
      <c r="F27" s="244">
        <f t="shared" si="2"/>
        <v>299000</v>
      </c>
      <c r="G27" s="171" t="s">
        <v>122</v>
      </c>
      <c r="H27" s="42"/>
      <c r="I27" s="38">
        <f t="shared" si="3"/>
        <v>6.4000000000000001E-2</v>
      </c>
      <c r="J27" s="38">
        <f t="shared" si="4"/>
        <v>747500</v>
      </c>
      <c r="K27" s="38">
        <f t="shared" si="5"/>
        <v>47840</v>
      </c>
      <c r="L27" s="81"/>
    </row>
    <row r="28" spans="1:12" s="37" customFormat="1" x14ac:dyDescent="0.2">
      <c r="A28" s="161"/>
      <c r="B28" s="160" t="s">
        <v>1860</v>
      </c>
      <c r="C28" s="161" t="s">
        <v>124</v>
      </c>
      <c r="D28" s="42">
        <v>1.55</v>
      </c>
      <c r="E28" s="227">
        <v>747500</v>
      </c>
      <c r="F28" s="244">
        <f t="shared" si="2"/>
        <v>1158625</v>
      </c>
      <c r="G28" s="171" t="s">
        <v>122</v>
      </c>
      <c r="H28" s="42"/>
      <c r="I28" s="38">
        <f t="shared" si="3"/>
        <v>0.24800000000000003</v>
      </c>
      <c r="J28" s="38">
        <f t="shared" si="4"/>
        <v>747500</v>
      </c>
      <c r="K28" s="38">
        <f t="shared" si="5"/>
        <v>185380.00000000003</v>
      </c>
      <c r="L28" s="81"/>
    </row>
    <row r="29" spans="1:12" s="37" customFormat="1" x14ac:dyDescent="0.2">
      <c r="A29" s="161" t="s">
        <v>2159</v>
      </c>
      <c r="B29" s="226" t="s">
        <v>1861</v>
      </c>
      <c r="C29" s="199"/>
      <c r="D29" s="42"/>
      <c r="E29" s="227"/>
      <c r="F29" s="244">
        <f t="shared" si="2"/>
        <v>0</v>
      </c>
      <c r="G29" s="171"/>
      <c r="H29" s="42"/>
      <c r="I29" s="38"/>
      <c r="J29" s="38"/>
      <c r="K29" s="38"/>
      <c r="L29" s="81"/>
    </row>
    <row r="30" spans="1:12" s="37" customFormat="1" x14ac:dyDescent="0.2">
      <c r="A30" s="161"/>
      <c r="B30" s="228" t="s">
        <v>1862</v>
      </c>
      <c r="C30" s="171" t="s">
        <v>166</v>
      </c>
      <c r="D30" s="42">
        <v>140</v>
      </c>
      <c r="E30" s="227">
        <v>5357.14</v>
      </c>
      <c r="F30" s="244">
        <f t="shared" si="2"/>
        <v>749999.60000000009</v>
      </c>
      <c r="G30" s="171" t="s">
        <v>122</v>
      </c>
      <c r="H30" s="42"/>
      <c r="I30" s="38">
        <f t="shared" si="3"/>
        <v>22.400000000000002</v>
      </c>
      <c r="J30" s="38">
        <f t="shared" si="4"/>
        <v>5357.14</v>
      </c>
      <c r="K30" s="38">
        <f t="shared" si="5"/>
        <v>119999.93600000002</v>
      </c>
      <c r="L30" s="81"/>
    </row>
    <row r="31" spans="1:12" s="37" customFormat="1" x14ac:dyDescent="0.2">
      <c r="A31" s="161"/>
      <c r="B31" s="228" t="s">
        <v>1863</v>
      </c>
      <c r="C31" s="171" t="s">
        <v>57</v>
      </c>
      <c r="D31" s="42">
        <v>30</v>
      </c>
      <c r="E31" s="227">
        <v>4464.29</v>
      </c>
      <c r="F31" s="244">
        <f t="shared" si="2"/>
        <v>133928.70000000001</v>
      </c>
      <c r="G31" s="171" t="s">
        <v>122</v>
      </c>
      <c r="H31" s="42"/>
      <c r="I31" s="38">
        <f t="shared" si="3"/>
        <v>4.8</v>
      </c>
      <c r="J31" s="38">
        <f t="shared" si="4"/>
        <v>4464.29</v>
      </c>
      <c r="K31" s="38">
        <f t="shared" si="5"/>
        <v>21428.592000000001</v>
      </c>
      <c r="L31" s="81"/>
    </row>
    <row r="32" spans="1:12" s="37" customFormat="1" x14ac:dyDescent="0.2">
      <c r="A32" s="161"/>
      <c r="B32" s="228" t="s">
        <v>1864</v>
      </c>
      <c r="C32" s="171" t="s">
        <v>57</v>
      </c>
      <c r="D32" s="42">
        <v>30</v>
      </c>
      <c r="E32" s="227">
        <v>9821.43</v>
      </c>
      <c r="F32" s="244">
        <f t="shared" si="2"/>
        <v>294642.90000000002</v>
      </c>
      <c r="G32" s="171" t="s">
        <v>122</v>
      </c>
      <c r="H32" s="42"/>
      <c r="I32" s="38">
        <f t="shared" si="3"/>
        <v>4.8</v>
      </c>
      <c r="J32" s="38">
        <f t="shared" si="4"/>
        <v>9821.43</v>
      </c>
      <c r="K32" s="38">
        <f t="shared" si="5"/>
        <v>47142.864000000001</v>
      </c>
      <c r="L32" s="81"/>
    </row>
    <row r="33" spans="1:12" s="37" customFormat="1" x14ac:dyDescent="0.2">
      <c r="A33" s="161"/>
      <c r="B33" s="228" t="s">
        <v>1865</v>
      </c>
      <c r="C33" s="171" t="s">
        <v>57</v>
      </c>
      <c r="D33" s="42">
        <v>30</v>
      </c>
      <c r="E33" s="227">
        <v>9821.43</v>
      </c>
      <c r="F33" s="244">
        <f t="shared" si="2"/>
        <v>294642.90000000002</v>
      </c>
      <c r="G33" s="171" t="s">
        <v>122</v>
      </c>
      <c r="H33" s="42"/>
      <c r="I33" s="38">
        <f t="shared" si="3"/>
        <v>4.8</v>
      </c>
      <c r="J33" s="38">
        <f t="shared" si="4"/>
        <v>9821.43</v>
      </c>
      <c r="K33" s="38">
        <f t="shared" si="5"/>
        <v>47142.864000000001</v>
      </c>
      <c r="L33" s="81"/>
    </row>
    <row r="34" spans="1:12" s="37" customFormat="1" x14ac:dyDescent="0.2">
      <c r="A34" s="161"/>
      <c r="B34" s="228" t="s">
        <v>1866</v>
      </c>
      <c r="C34" s="171" t="s">
        <v>57</v>
      </c>
      <c r="D34" s="42">
        <v>40</v>
      </c>
      <c r="E34" s="227">
        <v>6250</v>
      </c>
      <c r="F34" s="244">
        <f t="shared" si="2"/>
        <v>250000</v>
      </c>
      <c r="G34" s="171" t="s">
        <v>122</v>
      </c>
      <c r="H34" s="42"/>
      <c r="I34" s="38">
        <f t="shared" si="3"/>
        <v>6.4</v>
      </c>
      <c r="J34" s="38">
        <f t="shared" si="4"/>
        <v>6250</v>
      </c>
      <c r="K34" s="38">
        <f t="shared" si="5"/>
        <v>40000</v>
      </c>
      <c r="L34" s="81"/>
    </row>
    <row r="35" spans="1:12" s="37" customFormat="1" x14ac:dyDescent="0.2">
      <c r="A35" s="161"/>
      <c r="B35" s="228" t="s">
        <v>1867</v>
      </c>
      <c r="C35" s="171" t="s">
        <v>166</v>
      </c>
      <c r="D35" s="42">
        <v>30</v>
      </c>
      <c r="E35" s="227">
        <v>12500</v>
      </c>
      <c r="F35" s="244">
        <f t="shared" si="2"/>
        <v>375000</v>
      </c>
      <c r="G35" s="171" t="s">
        <v>122</v>
      </c>
      <c r="H35" s="42"/>
      <c r="I35" s="38">
        <f t="shared" si="3"/>
        <v>4.8</v>
      </c>
      <c r="J35" s="38">
        <f t="shared" si="4"/>
        <v>12500</v>
      </c>
      <c r="K35" s="38">
        <f t="shared" si="5"/>
        <v>60000</v>
      </c>
      <c r="L35" s="81"/>
    </row>
    <row r="36" spans="1:12" s="37" customFormat="1" x14ac:dyDescent="0.2">
      <c r="A36" s="161" t="s">
        <v>2160</v>
      </c>
      <c r="B36" s="226" t="s">
        <v>1868</v>
      </c>
      <c r="C36" s="161"/>
      <c r="D36" s="42"/>
      <c r="E36" s="227"/>
      <c r="F36" s="244">
        <f t="shared" si="2"/>
        <v>0</v>
      </c>
      <c r="G36" s="171"/>
      <c r="H36" s="42"/>
      <c r="I36" s="38"/>
      <c r="J36" s="38"/>
      <c r="K36" s="38"/>
      <c r="L36" s="81"/>
    </row>
    <row r="37" spans="1:12" s="37" customFormat="1" x14ac:dyDescent="0.2">
      <c r="A37" s="161"/>
      <c r="B37" s="160" t="s">
        <v>1869</v>
      </c>
      <c r="C37" s="161" t="s">
        <v>124</v>
      </c>
      <c r="D37" s="42">
        <v>5</v>
      </c>
      <c r="E37" s="227">
        <v>2100000</v>
      </c>
      <c r="F37" s="244">
        <f t="shared" si="2"/>
        <v>10500000</v>
      </c>
      <c r="G37" s="171" t="s">
        <v>122</v>
      </c>
      <c r="H37" s="42"/>
      <c r="I37" s="38">
        <f t="shared" si="3"/>
        <v>0.8</v>
      </c>
      <c r="J37" s="38">
        <f t="shared" si="4"/>
        <v>2100000</v>
      </c>
      <c r="K37" s="38">
        <f t="shared" si="5"/>
        <v>1680000</v>
      </c>
      <c r="L37" s="81"/>
    </row>
    <row r="38" spans="1:12" s="37" customFormat="1" x14ac:dyDescent="0.2">
      <c r="A38" s="161"/>
      <c r="B38" s="160" t="s">
        <v>1870</v>
      </c>
      <c r="C38" s="161" t="s">
        <v>124</v>
      </c>
      <c r="D38" s="42">
        <v>21</v>
      </c>
      <c r="E38" s="227">
        <v>2100000</v>
      </c>
      <c r="F38" s="244">
        <f t="shared" si="2"/>
        <v>44100000</v>
      </c>
      <c r="G38" s="171" t="s">
        <v>122</v>
      </c>
      <c r="H38" s="42"/>
      <c r="I38" s="38">
        <f t="shared" si="3"/>
        <v>3.36</v>
      </c>
      <c r="J38" s="38">
        <f t="shared" si="4"/>
        <v>2100000</v>
      </c>
      <c r="K38" s="38">
        <f t="shared" si="5"/>
        <v>7056000</v>
      </c>
      <c r="L38" s="81"/>
    </row>
    <row r="39" spans="1:12" s="37" customFormat="1" x14ac:dyDescent="0.2">
      <c r="A39" s="161" t="s">
        <v>2161</v>
      </c>
      <c r="B39" s="226" t="s">
        <v>1871</v>
      </c>
      <c r="C39" s="199"/>
      <c r="D39" s="42"/>
      <c r="E39" s="227"/>
      <c r="F39" s="244">
        <f t="shared" si="2"/>
        <v>0</v>
      </c>
      <c r="G39" s="171" t="s">
        <v>122</v>
      </c>
      <c r="H39" s="42"/>
      <c r="I39" s="38">
        <f t="shared" si="3"/>
        <v>0</v>
      </c>
      <c r="J39" s="38">
        <f t="shared" si="4"/>
        <v>0</v>
      </c>
      <c r="K39" s="38">
        <f t="shared" si="5"/>
        <v>0</v>
      </c>
      <c r="L39" s="81"/>
    </row>
    <row r="40" spans="1:12" s="37" customFormat="1" x14ac:dyDescent="0.2">
      <c r="A40" s="161"/>
      <c r="B40" s="198" t="s">
        <v>1872</v>
      </c>
      <c r="C40" s="199" t="s">
        <v>205</v>
      </c>
      <c r="D40" s="42">
        <v>35</v>
      </c>
      <c r="E40" s="200">
        <v>4000</v>
      </c>
      <c r="F40" s="244">
        <f t="shared" si="2"/>
        <v>140000</v>
      </c>
      <c r="G40" s="171" t="s">
        <v>122</v>
      </c>
      <c r="H40" s="42"/>
      <c r="I40" s="38">
        <f t="shared" si="3"/>
        <v>5.6000000000000005</v>
      </c>
      <c r="J40" s="38">
        <f t="shared" si="4"/>
        <v>4000</v>
      </c>
      <c r="K40" s="38">
        <f t="shared" si="5"/>
        <v>22400.000000000004</v>
      </c>
      <c r="L40" s="81"/>
    </row>
    <row r="41" spans="1:12" s="37" customFormat="1" x14ac:dyDescent="0.2">
      <c r="A41" s="161"/>
      <c r="B41" s="198" t="s">
        <v>1873</v>
      </c>
      <c r="C41" s="199" t="s">
        <v>205</v>
      </c>
      <c r="D41" s="42">
        <v>110</v>
      </c>
      <c r="E41" s="200">
        <v>4000</v>
      </c>
      <c r="F41" s="244">
        <f t="shared" si="2"/>
        <v>440000</v>
      </c>
      <c r="G41" s="171" t="s">
        <v>122</v>
      </c>
      <c r="H41" s="42"/>
      <c r="I41" s="38">
        <f t="shared" si="3"/>
        <v>17.600000000000001</v>
      </c>
      <c r="J41" s="38">
        <f t="shared" si="4"/>
        <v>4000</v>
      </c>
      <c r="K41" s="38">
        <f t="shared" si="5"/>
        <v>70400</v>
      </c>
      <c r="L41" s="81"/>
    </row>
    <row r="42" spans="1:12" s="37" customFormat="1" x14ac:dyDescent="0.2">
      <c r="A42" s="161"/>
      <c r="B42" s="198" t="s">
        <v>1874</v>
      </c>
      <c r="C42" s="199" t="s">
        <v>205</v>
      </c>
      <c r="D42" s="42">
        <v>190</v>
      </c>
      <c r="E42" s="200">
        <v>4000</v>
      </c>
      <c r="F42" s="244">
        <f t="shared" si="2"/>
        <v>760000</v>
      </c>
      <c r="G42" s="171" t="s">
        <v>122</v>
      </c>
      <c r="H42" s="42"/>
      <c r="I42" s="38">
        <f t="shared" si="3"/>
        <v>30.400000000000002</v>
      </c>
      <c r="J42" s="38">
        <f t="shared" si="4"/>
        <v>4000</v>
      </c>
      <c r="K42" s="38">
        <f t="shared" si="5"/>
        <v>121600.00000000001</v>
      </c>
      <c r="L42" s="81"/>
    </row>
    <row r="43" spans="1:12" s="37" customFormat="1" x14ac:dyDescent="0.2">
      <c r="A43" s="161"/>
      <c r="B43" s="198" t="s">
        <v>1875</v>
      </c>
      <c r="C43" s="199" t="s">
        <v>205</v>
      </c>
      <c r="D43" s="42">
        <v>150</v>
      </c>
      <c r="E43" s="200">
        <v>4000</v>
      </c>
      <c r="F43" s="244">
        <f t="shared" si="2"/>
        <v>600000</v>
      </c>
      <c r="G43" s="171" t="s">
        <v>122</v>
      </c>
      <c r="H43" s="42"/>
      <c r="I43" s="38">
        <f t="shared" si="3"/>
        <v>24</v>
      </c>
      <c r="J43" s="38">
        <f t="shared" si="4"/>
        <v>4000</v>
      </c>
      <c r="K43" s="38">
        <f t="shared" si="5"/>
        <v>96000</v>
      </c>
      <c r="L43" s="81"/>
    </row>
    <row r="44" spans="1:12" s="37" customFormat="1" x14ac:dyDescent="0.2">
      <c r="A44" s="161"/>
      <c r="B44" s="198" t="s">
        <v>1876</v>
      </c>
      <c r="C44" s="199" t="s">
        <v>205</v>
      </c>
      <c r="D44" s="42">
        <v>60</v>
      </c>
      <c r="E44" s="200">
        <v>4000</v>
      </c>
      <c r="F44" s="244">
        <f t="shared" si="2"/>
        <v>240000</v>
      </c>
      <c r="G44" s="171" t="s">
        <v>122</v>
      </c>
      <c r="H44" s="42"/>
      <c r="I44" s="38">
        <f t="shared" si="3"/>
        <v>9.6</v>
      </c>
      <c r="J44" s="38">
        <f t="shared" si="4"/>
        <v>4000</v>
      </c>
      <c r="K44" s="38">
        <f t="shared" si="5"/>
        <v>38400</v>
      </c>
      <c r="L44" s="81"/>
    </row>
    <row r="45" spans="1:12" s="37" customFormat="1" x14ac:dyDescent="0.2">
      <c r="A45" s="161"/>
      <c r="B45" s="198" t="s">
        <v>1877</v>
      </c>
      <c r="C45" s="199" t="s">
        <v>205</v>
      </c>
      <c r="D45" s="42">
        <v>150</v>
      </c>
      <c r="E45" s="200">
        <v>4000</v>
      </c>
      <c r="F45" s="244">
        <f t="shared" si="2"/>
        <v>600000</v>
      </c>
      <c r="G45" s="171" t="s">
        <v>122</v>
      </c>
      <c r="H45" s="42"/>
      <c r="I45" s="38">
        <f t="shared" si="3"/>
        <v>24</v>
      </c>
      <c r="J45" s="38">
        <f t="shared" si="4"/>
        <v>4000</v>
      </c>
      <c r="K45" s="38">
        <f t="shared" si="5"/>
        <v>96000</v>
      </c>
      <c r="L45" s="81"/>
    </row>
    <row r="46" spans="1:12" s="37" customFormat="1" x14ac:dyDescent="0.2">
      <c r="A46" s="161"/>
      <c r="B46" s="198"/>
      <c r="C46" s="199"/>
      <c r="D46" s="42"/>
      <c r="E46" s="227"/>
      <c r="F46" s="246">
        <f>SUM(F18:F45)</f>
        <v>69252524.099999994</v>
      </c>
      <c r="G46" s="246"/>
      <c r="H46" s="246"/>
      <c r="I46" s="246"/>
      <c r="J46" s="246"/>
      <c r="K46" s="254">
        <f>SUM(K18:K45)</f>
        <v>11080403.856000001</v>
      </c>
      <c r="L46" s="81"/>
    </row>
    <row r="47" spans="1:12" s="37" customFormat="1" x14ac:dyDescent="0.2">
      <c r="A47" s="161"/>
      <c r="B47" s="226" t="s">
        <v>2199</v>
      </c>
      <c r="C47" s="199"/>
      <c r="D47" s="42"/>
      <c r="E47" s="227"/>
      <c r="F47" s="247"/>
      <c r="G47" s="247"/>
      <c r="H47" s="247" t="s">
        <v>2198</v>
      </c>
      <c r="I47" s="247"/>
      <c r="J47" s="247"/>
      <c r="K47" s="255"/>
      <c r="L47" s="81"/>
    </row>
    <row r="48" spans="1:12" s="37" customFormat="1" x14ac:dyDescent="0.2">
      <c r="A48" s="161" t="s">
        <v>2162</v>
      </c>
      <c r="B48" s="226" t="s">
        <v>1878</v>
      </c>
      <c r="C48" s="161"/>
      <c r="D48" s="42"/>
      <c r="E48" s="227"/>
      <c r="F48" s="244"/>
      <c r="G48" s="171"/>
      <c r="H48" s="42"/>
      <c r="I48" s="38"/>
      <c r="J48" s="38"/>
      <c r="K48" s="38"/>
      <c r="L48" s="81"/>
    </row>
    <row r="49" spans="1:12" s="37" customFormat="1" x14ac:dyDescent="0.2">
      <c r="A49" s="161"/>
      <c r="B49" s="160" t="s">
        <v>1879</v>
      </c>
      <c r="C49" s="161" t="s">
        <v>124</v>
      </c>
      <c r="D49" s="161">
        <v>1.46</v>
      </c>
      <c r="E49" s="227">
        <v>678000</v>
      </c>
      <c r="F49" s="244">
        <f t="shared" ref="F49:F88" si="6">D49*E49</f>
        <v>989880</v>
      </c>
      <c r="G49" s="171" t="s">
        <v>122</v>
      </c>
      <c r="H49" s="42"/>
      <c r="I49" s="38">
        <f t="shared" si="3"/>
        <v>0.2336</v>
      </c>
      <c r="J49" s="38">
        <f t="shared" si="4"/>
        <v>678000</v>
      </c>
      <c r="K49" s="38">
        <f t="shared" si="5"/>
        <v>158380.79999999999</v>
      </c>
      <c r="L49" s="81"/>
    </row>
    <row r="50" spans="1:12" s="37" customFormat="1" x14ac:dyDescent="0.2">
      <c r="A50" s="161"/>
      <c r="B50" s="160" t="s">
        <v>1880</v>
      </c>
      <c r="C50" s="161" t="s">
        <v>124</v>
      </c>
      <c r="D50" s="161">
        <v>1.56</v>
      </c>
      <c r="E50" s="227">
        <v>678000</v>
      </c>
      <c r="F50" s="244">
        <f t="shared" si="6"/>
        <v>1057680</v>
      </c>
      <c r="G50" s="171" t="s">
        <v>122</v>
      </c>
      <c r="H50" s="42"/>
      <c r="I50" s="38">
        <f t="shared" si="3"/>
        <v>0.24960000000000002</v>
      </c>
      <c r="J50" s="38">
        <f t="shared" si="4"/>
        <v>678000</v>
      </c>
      <c r="K50" s="38">
        <f t="shared" si="5"/>
        <v>169228.80000000002</v>
      </c>
      <c r="L50" s="81"/>
    </row>
    <row r="51" spans="1:12" s="37" customFormat="1" x14ac:dyDescent="0.2">
      <c r="A51" s="161" t="s">
        <v>2163</v>
      </c>
      <c r="B51" s="226" t="s">
        <v>1881</v>
      </c>
      <c r="C51" s="161"/>
      <c r="D51" s="161"/>
      <c r="E51" s="227"/>
      <c r="F51" s="244">
        <f t="shared" si="6"/>
        <v>0</v>
      </c>
      <c r="G51" s="171" t="s">
        <v>122</v>
      </c>
      <c r="H51" s="42"/>
      <c r="I51" s="38">
        <f t="shared" si="3"/>
        <v>0</v>
      </c>
      <c r="J51" s="38">
        <f t="shared" si="4"/>
        <v>0</v>
      </c>
      <c r="K51" s="38">
        <f t="shared" si="5"/>
        <v>0</v>
      </c>
      <c r="L51" s="81"/>
    </row>
    <row r="52" spans="1:12" s="37" customFormat="1" x14ac:dyDescent="0.2">
      <c r="A52" s="161"/>
      <c r="B52" s="160" t="s">
        <v>1882</v>
      </c>
      <c r="C52" s="161" t="s">
        <v>124</v>
      </c>
      <c r="D52" s="161">
        <v>0.55000000000000004</v>
      </c>
      <c r="E52" s="227">
        <v>612000</v>
      </c>
      <c r="F52" s="244">
        <f t="shared" si="6"/>
        <v>336600</v>
      </c>
      <c r="G52" s="171" t="s">
        <v>122</v>
      </c>
      <c r="H52" s="42"/>
      <c r="I52" s="38">
        <f t="shared" si="3"/>
        <v>8.8000000000000009E-2</v>
      </c>
      <c r="J52" s="38">
        <f t="shared" si="4"/>
        <v>612000</v>
      </c>
      <c r="K52" s="38">
        <f t="shared" si="5"/>
        <v>53856.000000000007</v>
      </c>
      <c r="L52" s="81"/>
    </row>
    <row r="53" spans="1:12" s="37" customFormat="1" x14ac:dyDescent="0.2">
      <c r="A53" s="161"/>
      <c r="B53" s="160" t="s">
        <v>1883</v>
      </c>
      <c r="C53" s="161" t="s">
        <v>124</v>
      </c>
      <c r="D53" s="161">
        <v>0.55000000000000004</v>
      </c>
      <c r="E53" s="227">
        <v>612000</v>
      </c>
      <c r="F53" s="244">
        <f t="shared" si="6"/>
        <v>336600</v>
      </c>
      <c r="G53" s="171" t="s">
        <v>122</v>
      </c>
      <c r="H53" s="42"/>
      <c r="I53" s="38">
        <f t="shared" si="3"/>
        <v>8.8000000000000009E-2</v>
      </c>
      <c r="J53" s="38">
        <f t="shared" si="4"/>
        <v>612000</v>
      </c>
      <c r="K53" s="38">
        <f t="shared" si="5"/>
        <v>53856.000000000007</v>
      </c>
      <c r="L53" s="81"/>
    </row>
    <row r="54" spans="1:12" s="37" customFormat="1" x14ac:dyDescent="0.2">
      <c r="A54" s="161" t="s">
        <v>2164</v>
      </c>
      <c r="B54" s="229" t="s">
        <v>1884</v>
      </c>
      <c r="C54" s="161"/>
      <c r="D54" s="161"/>
      <c r="E54" s="227"/>
      <c r="F54" s="244">
        <f t="shared" si="6"/>
        <v>0</v>
      </c>
      <c r="G54" s="171"/>
      <c r="H54" s="42"/>
      <c r="I54" s="38"/>
      <c r="J54" s="38"/>
      <c r="K54" s="38"/>
      <c r="L54" s="81"/>
    </row>
    <row r="55" spans="1:12" s="37" customFormat="1" x14ac:dyDescent="0.2">
      <c r="A55" s="161"/>
      <c r="B55" s="160" t="s">
        <v>1885</v>
      </c>
      <c r="C55" s="161" t="s">
        <v>205</v>
      </c>
      <c r="D55" s="161">
        <v>100</v>
      </c>
      <c r="E55" s="227">
        <v>8000</v>
      </c>
      <c r="F55" s="244">
        <f t="shared" si="6"/>
        <v>800000</v>
      </c>
      <c r="G55" s="171" t="s">
        <v>122</v>
      </c>
      <c r="H55" s="42"/>
      <c r="I55" s="38">
        <f t="shared" si="3"/>
        <v>16</v>
      </c>
      <c r="J55" s="38">
        <f t="shared" si="4"/>
        <v>8000</v>
      </c>
      <c r="K55" s="38">
        <f t="shared" si="5"/>
        <v>128000</v>
      </c>
      <c r="L55" s="81"/>
    </row>
    <row r="56" spans="1:12" s="37" customFormat="1" x14ac:dyDescent="0.2">
      <c r="A56" s="161"/>
      <c r="B56" s="160" t="s">
        <v>1886</v>
      </c>
      <c r="C56" s="161" t="s">
        <v>205</v>
      </c>
      <c r="D56" s="161">
        <v>500.3</v>
      </c>
      <c r="E56" s="227">
        <v>8000</v>
      </c>
      <c r="F56" s="244">
        <f t="shared" si="6"/>
        <v>4002400</v>
      </c>
      <c r="G56" s="171" t="s">
        <v>122</v>
      </c>
      <c r="H56" s="42"/>
      <c r="I56" s="38">
        <f t="shared" si="3"/>
        <v>80.048000000000002</v>
      </c>
      <c r="J56" s="38">
        <f t="shared" si="4"/>
        <v>8000</v>
      </c>
      <c r="K56" s="38">
        <f t="shared" si="5"/>
        <v>640384</v>
      </c>
      <c r="L56" s="81"/>
    </row>
    <row r="57" spans="1:12" s="37" customFormat="1" x14ac:dyDescent="0.2">
      <c r="A57" s="161" t="s">
        <v>2165</v>
      </c>
      <c r="B57" s="229" t="s">
        <v>1887</v>
      </c>
      <c r="C57" s="161"/>
      <c r="D57" s="161"/>
      <c r="E57" s="227"/>
      <c r="F57" s="244">
        <f t="shared" si="6"/>
        <v>0</v>
      </c>
      <c r="G57" s="171" t="s">
        <v>122</v>
      </c>
      <c r="H57" s="42"/>
      <c r="I57" s="38">
        <f t="shared" si="3"/>
        <v>0</v>
      </c>
      <c r="J57" s="38">
        <f t="shared" si="4"/>
        <v>0</v>
      </c>
      <c r="K57" s="38">
        <f t="shared" si="5"/>
        <v>0</v>
      </c>
      <c r="L57" s="81"/>
    </row>
    <row r="58" spans="1:12" s="37" customFormat="1" x14ac:dyDescent="0.2">
      <c r="A58" s="161"/>
      <c r="B58" s="160" t="s">
        <v>1888</v>
      </c>
      <c r="C58" s="199" t="s">
        <v>57</v>
      </c>
      <c r="D58" s="161">
        <v>45</v>
      </c>
      <c r="E58" s="227">
        <v>1300</v>
      </c>
      <c r="F58" s="244">
        <f t="shared" si="6"/>
        <v>58500</v>
      </c>
      <c r="G58" s="171" t="s">
        <v>122</v>
      </c>
      <c r="H58" s="42"/>
      <c r="I58" s="38">
        <f t="shared" si="3"/>
        <v>7.2</v>
      </c>
      <c r="J58" s="38">
        <f t="shared" si="4"/>
        <v>1300</v>
      </c>
      <c r="K58" s="38">
        <f t="shared" si="5"/>
        <v>9360</v>
      </c>
      <c r="L58" s="81"/>
    </row>
    <row r="59" spans="1:12" s="37" customFormat="1" x14ac:dyDescent="0.2">
      <c r="A59" s="161"/>
      <c r="B59" s="160" t="s">
        <v>1889</v>
      </c>
      <c r="C59" s="199" t="s">
        <v>57</v>
      </c>
      <c r="D59" s="161">
        <v>140</v>
      </c>
      <c r="E59" s="227">
        <v>1300</v>
      </c>
      <c r="F59" s="244">
        <f t="shared" si="6"/>
        <v>182000</v>
      </c>
      <c r="G59" s="171" t="s">
        <v>122</v>
      </c>
      <c r="H59" s="42"/>
      <c r="I59" s="38">
        <f t="shared" si="3"/>
        <v>22.400000000000002</v>
      </c>
      <c r="J59" s="38">
        <f t="shared" si="4"/>
        <v>1300</v>
      </c>
      <c r="K59" s="38">
        <f t="shared" si="5"/>
        <v>29120.000000000004</v>
      </c>
      <c r="L59" s="81"/>
    </row>
    <row r="60" spans="1:12" s="37" customFormat="1" x14ac:dyDescent="0.2">
      <c r="A60" s="161"/>
      <c r="B60" s="160" t="s">
        <v>1890</v>
      </c>
      <c r="C60" s="161" t="s">
        <v>57</v>
      </c>
      <c r="D60" s="161">
        <v>125</v>
      </c>
      <c r="E60" s="227">
        <v>900</v>
      </c>
      <c r="F60" s="244">
        <f t="shared" si="6"/>
        <v>112500</v>
      </c>
      <c r="G60" s="171" t="s">
        <v>122</v>
      </c>
      <c r="H60" s="42"/>
      <c r="I60" s="38">
        <f t="shared" si="3"/>
        <v>20</v>
      </c>
      <c r="J60" s="38">
        <f t="shared" si="4"/>
        <v>900</v>
      </c>
      <c r="K60" s="38">
        <f t="shared" si="5"/>
        <v>18000</v>
      </c>
      <c r="L60" s="81"/>
    </row>
    <row r="61" spans="1:12" s="37" customFormat="1" x14ac:dyDescent="0.2">
      <c r="A61" s="161"/>
      <c r="B61" s="160" t="s">
        <v>1891</v>
      </c>
      <c r="C61" s="161" t="s">
        <v>57</v>
      </c>
      <c r="D61" s="161">
        <v>95</v>
      </c>
      <c r="E61" s="227">
        <v>3900</v>
      </c>
      <c r="F61" s="244">
        <f t="shared" si="6"/>
        <v>370500</v>
      </c>
      <c r="G61" s="171" t="s">
        <v>122</v>
      </c>
      <c r="H61" s="42"/>
      <c r="I61" s="38">
        <f t="shared" si="3"/>
        <v>15.200000000000001</v>
      </c>
      <c r="J61" s="38">
        <f t="shared" si="4"/>
        <v>3900</v>
      </c>
      <c r="K61" s="38">
        <f t="shared" si="5"/>
        <v>59280.000000000007</v>
      </c>
      <c r="L61" s="81"/>
    </row>
    <row r="62" spans="1:12" s="37" customFormat="1" x14ac:dyDescent="0.2">
      <c r="A62" s="161"/>
      <c r="B62" s="160" t="s">
        <v>1892</v>
      </c>
      <c r="C62" s="161" t="s">
        <v>57</v>
      </c>
      <c r="D62" s="161">
        <v>300</v>
      </c>
      <c r="E62" s="227">
        <v>717.6</v>
      </c>
      <c r="F62" s="244">
        <f t="shared" si="6"/>
        <v>215280</v>
      </c>
      <c r="G62" s="171" t="s">
        <v>122</v>
      </c>
      <c r="H62" s="42"/>
      <c r="I62" s="38">
        <f t="shared" si="3"/>
        <v>48</v>
      </c>
      <c r="J62" s="38">
        <f t="shared" si="4"/>
        <v>717.6</v>
      </c>
      <c r="K62" s="38">
        <f t="shared" si="5"/>
        <v>34444.800000000003</v>
      </c>
      <c r="L62" s="81"/>
    </row>
    <row r="63" spans="1:12" s="37" customFormat="1" x14ac:dyDescent="0.2">
      <c r="A63" s="161"/>
      <c r="B63" s="160" t="s">
        <v>1893</v>
      </c>
      <c r="C63" s="161" t="s">
        <v>57</v>
      </c>
      <c r="D63" s="161">
        <v>30</v>
      </c>
      <c r="E63" s="227">
        <v>2800</v>
      </c>
      <c r="F63" s="244">
        <f t="shared" si="6"/>
        <v>84000</v>
      </c>
      <c r="G63" s="171" t="s">
        <v>122</v>
      </c>
      <c r="H63" s="42"/>
      <c r="I63" s="38">
        <f t="shared" si="3"/>
        <v>4.8</v>
      </c>
      <c r="J63" s="38">
        <f t="shared" si="4"/>
        <v>2800</v>
      </c>
      <c r="K63" s="38">
        <f t="shared" si="5"/>
        <v>13440</v>
      </c>
      <c r="L63" s="81"/>
    </row>
    <row r="64" spans="1:12" s="37" customFormat="1" x14ac:dyDescent="0.2">
      <c r="A64" s="161"/>
      <c r="B64" s="160" t="s">
        <v>1894</v>
      </c>
      <c r="C64" s="161" t="s">
        <v>57</v>
      </c>
      <c r="D64" s="161">
        <v>65</v>
      </c>
      <c r="E64" s="227">
        <v>600</v>
      </c>
      <c r="F64" s="244">
        <f t="shared" si="6"/>
        <v>39000</v>
      </c>
      <c r="G64" s="171" t="s">
        <v>122</v>
      </c>
      <c r="H64" s="42"/>
      <c r="I64" s="38">
        <f t="shared" si="3"/>
        <v>10.4</v>
      </c>
      <c r="J64" s="38">
        <f t="shared" si="4"/>
        <v>600</v>
      </c>
      <c r="K64" s="38">
        <f t="shared" si="5"/>
        <v>6240</v>
      </c>
      <c r="L64" s="81"/>
    </row>
    <row r="65" spans="1:12" s="37" customFormat="1" x14ac:dyDescent="0.2">
      <c r="A65" s="161"/>
      <c r="B65" s="160" t="s">
        <v>1895</v>
      </c>
      <c r="C65" s="161" t="s">
        <v>57</v>
      </c>
      <c r="D65" s="161">
        <v>65</v>
      </c>
      <c r="E65" s="227">
        <v>400</v>
      </c>
      <c r="F65" s="244">
        <f t="shared" si="6"/>
        <v>26000</v>
      </c>
      <c r="G65" s="171" t="s">
        <v>122</v>
      </c>
      <c r="H65" s="42"/>
      <c r="I65" s="38">
        <f t="shared" si="3"/>
        <v>10.4</v>
      </c>
      <c r="J65" s="38">
        <f t="shared" si="4"/>
        <v>400</v>
      </c>
      <c r="K65" s="38">
        <f t="shared" si="5"/>
        <v>4160</v>
      </c>
      <c r="L65" s="81"/>
    </row>
    <row r="66" spans="1:12" s="37" customFormat="1" x14ac:dyDescent="0.2">
      <c r="A66" s="187"/>
      <c r="B66" s="230" t="s">
        <v>1896</v>
      </c>
      <c r="C66" s="187" t="s">
        <v>57</v>
      </c>
      <c r="D66" s="187">
        <v>600</v>
      </c>
      <c r="E66" s="231">
        <v>680</v>
      </c>
      <c r="F66" s="256">
        <f t="shared" si="6"/>
        <v>408000</v>
      </c>
      <c r="G66" s="171" t="s">
        <v>122</v>
      </c>
      <c r="H66" s="42"/>
      <c r="I66" s="38">
        <f t="shared" si="3"/>
        <v>96</v>
      </c>
      <c r="J66" s="38">
        <f t="shared" si="4"/>
        <v>680</v>
      </c>
      <c r="K66" s="38">
        <f t="shared" si="5"/>
        <v>65280</v>
      </c>
      <c r="L66" s="81"/>
    </row>
    <row r="67" spans="1:12" s="37" customFormat="1" x14ac:dyDescent="0.2">
      <c r="A67" s="161" t="s">
        <v>2166</v>
      </c>
      <c r="B67" s="229" t="s">
        <v>1897</v>
      </c>
      <c r="C67" s="161"/>
      <c r="D67" s="161"/>
      <c r="E67" s="227"/>
      <c r="F67" s="244">
        <f t="shared" si="6"/>
        <v>0</v>
      </c>
      <c r="G67" s="171"/>
      <c r="H67" s="42"/>
      <c r="I67" s="38"/>
      <c r="J67" s="38"/>
      <c r="K67" s="38"/>
      <c r="L67" s="81"/>
    </row>
    <row r="68" spans="1:12" s="37" customFormat="1" x14ac:dyDescent="0.2">
      <c r="A68" s="161"/>
      <c r="B68" s="160" t="s">
        <v>1898</v>
      </c>
      <c r="C68" s="161" t="s">
        <v>124</v>
      </c>
      <c r="D68" s="161">
        <v>0.15</v>
      </c>
      <c r="E68" s="227">
        <v>500000</v>
      </c>
      <c r="F68" s="244">
        <f t="shared" si="6"/>
        <v>75000</v>
      </c>
      <c r="G68" s="171" t="s">
        <v>122</v>
      </c>
      <c r="H68" s="42"/>
      <c r="I68" s="38">
        <f t="shared" si="3"/>
        <v>2.4E-2</v>
      </c>
      <c r="J68" s="38">
        <f t="shared" si="4"/>
        <v>500000</v>
      </c>
      <c r="K68" s="38">
        <f t="shared" si="5"/>
        <v>12000</v>
      </c>
      <c r="L68" s="81"/>
    </row>
    <row r="69" spans="1:12" s="37" customFormat="1" x14ac:dyDescent="0.2">
      <c r="A69" s="161"/>
      <c r="B69" s="160" t="s">
        <v>1899</v>
      </c>
      <c r="C69" s="161" t="s">
        <v>124</v>
      </c>
      <c r="D69" s="161">
        <v>0.1</v>
      </c>
      <c r="E69" s="227">
        <v>500000</v>
      </c>
      <c r="F69" s="244">
        <f t="shared" si="6"/>
        <v>50000</v>
      </c>
      <c r="G69" s="171" t="s">
        <v>122</v>
      </c>
      <c r="H69" s="42"/>
      <c r="I69" s="38">
        <f t="shared" si="3"/>
        <v>1.6E-2</v>
      </c>
      <c r="J69" s="38">
        <f t="shared" si="4"/>
        <v>500000</v>
      </c>
      <c r="K69" s="38">
        <f t="shared" si="5"/>
        <v>8000</v>
      </c>
      <c r="L69" s="81"/>
    </row>
    <row r="70" spans="1:12" s="37" customFormat="1" x14ac:dyDescent="0.2">
      <c r="A70" s="161"/>
      <c r="B70" s="160" t="s">
        <v>1900</v>
      </c>
      <c r="C70" s="161" t="s">
        <v>124</v>
      </c>
      <c r="D70" s="161">
        <v>0.03</v>
      </c>
      <c r="E70" s="227">
        <v>500000</v>
      </c>
      <c r="F70" s="244">
        <f t="shared" si="6"/>
        <v>15000</v>
      </c>
      <c r="G70" s="171" t="s">
        <v>122</v>
      </c>
      <c r="H70" s="42"/>
      <c r="I70" s="38">
        <f t="shared" si="3"/>
        <v>4.7999999999999996E-3</v>
      </c>
      <c r="J70" s="38">
        <f t="shared" si="4"/>
        <v>500000</v>
      </c>
      <c r="K70" s="38">
        <f t="shared" si="5"/>
        <v>2400</v>
      </c>
      <c r="L70" s="81"/>
    </row>
    <row r="71" spans="1:12" s="37" customFormat="1" x14ac:dyDescent="0.2">
      <c r="A71" s="161"/>
      <c r="B71" s="160" t="s">
        <v>1901</v>
      </c>
      <c r="C71" s="161" t="s">
        <v>124</v>
      </c>
      <c r="D71" s="161">
        <v>0.04</v>
      </c>
      <c r="E71" s="227">
        <v>500000</v>
      </c>
      <c r="F71" s="244">
        <f t="shared" si="6"/>
        <v>20000</v>
      </c>
      <c r="G71" s="171" t="s">
        <v>122</v>
      </c>
      <c r="H71" s="42"/>
      <c r="I71" s="38">
        <f t="shared" si="3"/>
        <v>6.4000000000000003E-3</v>
      </c>
      <c r="J71" s="38">
        <f t="shared" si="4"/>
        <v>500000</v>
      </c>
      <c r="K71" s="38">
        <f t="shared" si="5"/>
        <v>3200</v>
      </c>
      <c r="L71" s="81"/>
    </row>
    <row r="72" spans="1:12" s="37" customFormat="1" x14ac:dyDescent="0.2">
      <c r="A72" s="161" t="s">
        <v>2167</v>
      </c>
      <c r="B72" s="226" t="s">
        <v>1902</v>
      </c>
      <c r="C72" s="161"/>
      <c r="D72" s="161"/>
      <c r="E72" s="227"/>
      <c r="F72" s="244">
        <f t="shared" si="6"/>
        <v>0</v>
      </c>
      <c r="G72" s="171"/>
      <c r="H72" s="42"/>
      <c r="I72" s="38"/>
      <c r="J72" s="38"/>
      <c r="K72" s="38"/>
      <c r="L72" s="81"/>
    </row>
    <row r="73" spans="1:12" s="37" customFormat="1" x14ac:dyDescent="0.2">
      <c r="A73" s="161"/>
      <c r="B73" s="160" t="s">
        <v>1903</v>
      </c>
      <c r="C73" s="161" t="s">
        <v>124</v>
      </c>
      <c r="D73" s="161">
        <v>0.7</v>
      </c>
      <c r="E73" s="227">
        <v>550000</v>
      </c>
      <c r="F73" s="244">
        <f t="shared" si="6"/>
        <v>385000</v>
      </c>
      <c r="G73" s="171" t="s">
        <v>122</v>
      </c>
      <c r="H73" s="42"/>
      <c r="I73" s="38">
        <f t="shared" si="3"/>
        <v>0.11199999999999999</v>
      </c>
      <c r="J73" s="38">
        <f t="shared" si="4"/>
        <v>550000</v>
      </c>
      <c r="K73" s="38">
        <f t="shared" si="5"/>
        <v>61599.999999999993</v>
      </c>
      <c r="L73" s="81"/>
    </row>
    <row r="74" spans="1:12" s="37" customFormat="1" x14ac:dyDescent="0.2">
      <c r="A74" s="187"/>
      <c r="B74" s="230" t="s">
        <v>1904</v>
      </c>
      <c r="C74" s="187" t="s">
        <v>124</v>
      </c>
      <c r="D74" s="187">
        <v>0.8</v>
      </c>
      <c r="E74" s="231">
        <v>550000</v>
      </c>
      <c r="F74" s="256">
        <f t="shared" si="6"/>
        <v>440000</v>
      </c>
      <c r="G74" s="171" t="s">
        <v>122</v>
      </c>
      <c r="H74" s="42"/>
      <c r="I74" s="38">
        <f t="shared" si="3"/>
        <v>0.128</v>
      </c>
      <c r="J74" s="38">
        <f t="shared" si="4"/>
        <v>550000</v>
      </c>
      <c r="K74" s="38">
        <f t="shared" si="5"/>
        <v>70400</v>
      </c>
      <c r="L74" s="81"/>
    </row>
    <row r="75" spans="1:12" s="37" customFormat="1" x14ac:dyDescent="0.2">
      <c r="A75" s="161"/>
      <c r="B75" s="160" t="s">
        <v>1905</v>
      </c>
      <c r="C75" s="161" t="s">
        <v>124</v>
      </c>
      <c r="D75" s="161">
        <v>0.5</v>
      </c>
      <c r="E75" s="227">
        <v>550000</v>
      </c>
      <c r="F75" s="244">
        <f t="shared" si="6"/>
        <v>275000</v>
      </c>
      <c r="G75" s="171" t="s">
        <v>122</v>
      </c>
      <c r="H75" s="42"/>
      <c r="I75" s="38">
        <f t="shared" si="3"/>
        <v>0.08</v>
      </c>
      <c r="J75" s="38">
        <f t="shared" si="4"/>
        <v>550000</v>
      </c>
      <c r="K75" s="38">
        <f t="shared" si="5"/>
        <v>44000</v>
      </c>
      <c r="L75" s="81"/>
    </row>
    <row r="76" spans="1:12" s="37" customFormat="1" x14ac:dyDescent="0.2">
      <c r="A76" s="161"/>
      <c r="B76" s="160"/>
      <c r="C76" s="161"/>
      <c r="D76" s="161"/>
      <c r="E76" s="227"/>
      <c r="F76" s="244">
        <f t="shared" si="6"/>
        <v>0</v>
      </c>
      <c r="G76" s="171"/>
      <c r="H76" s="42"/>
      <c r="I76" s="38"/>
      <c r="J76" s="38"/>
      <c r="K76" s="38"/>
      <c r="L76" s="81"/>
    </row>
    <row r="77" spans="1:12" s="37" customFormat="1" x14ac:dyDescent="0.2">
      <c r="A77" s="161"/>
      <c r="B77" s="198" t="s">
        <v>1906</v>
      </c>
      <c r="C77" s="171" t="s">
        <v>124</v>
      </c>
      <c r="D77" s="161">
        <v>0.24</v>
      </c>
      <c r="E77" s="227">
        <v>600000</v>
      </c>
      <c r="F77" s="244">
        <f t="shared" si="6"/>
        <v>144000</v>
      </c>
      <c r="G77" s="171" t="s">
        <v>122</v>
      </c>
      <c r="H77" s="42"/>
      <c r="I77" s="38">
        <f t="shared" si="3"/>
        <v>3.8399999999999997E-2</v>
      </c>
      <c r="J77" s="38">
        <f t="shared" si="4"/>
        <v>600000</v>
      </c>
      <c r="K77" s="38">
        <f t="shared" si="5"/>
        <v>23039.999999999996</v>
      </c>
      <c r="L77" s="81"/>
    </row>
    <row r="78" spans="1:12" s="37" customFormat="1" x14ac:dyDescent="0.2">
      <c r="A78" s="161" t="s">
        <v>2168</v>
      </c>
      <c r="B78" s="226" t="s">
        <v>1907</v>
      </c>
      <c r="C78" s="161"/>
      <c r="D78" s="161"/>
      <c r="E78" s="227"/>
      <c r="F78" s="244">
        <f t="shared" si="6"/>
        <v>0</v>
      </c>
      <c r="G78" s="171"/>
      <c r="H78" s="42"/>
      <c r="I78" s="38"/>
      <c r="J78" s="38"/>
      <c r="K78" s="38"/>
      <c r="L78" s="81"/>
    </row>
    <row r="79" spans="1:12" s="37" customFormat="1" x14ac:dyDescent="0.2">
      <c r="A79" s="161"/>
      <c r="B79" s="198">
        <v>80</v>
      </c>
      <c r="C79" s="161" t="s">
        <v>205</v>
      </c>
      <c r="D79" s="232">
        <v>0.14799999999999999</v>
      </c>
      <c r="E79" s="227">
        <v>7200</v>
      </c>
      <c r="F79" s="244">
        <f>D79*E79</f>
        <v>1065.5999999999999</v>
      </c>
      <c r="G79" s="171" t="s">
        <v>122</v>
      </c>
      <c r="H79" s="42"/>
      <c r="I79" s="38">
        <f t="shared" si="3"/>
        <v>2.368E-2</v>
      </c>
      <c r="J79" s="38">
        <f t="shared" si="4"/>
        <v>7200</v>
      </c>
      <c r="K79" s="38">
        <f t="shared" si="5"/>
        <v>170.49600000000001</v>
      </c>
      <c r="L79" s="81"/>
    </row>
    <row r="80" spans="1:12" s="37" customFormat="1" x14ac:dyDescent="0.2">
      <c r="A80" s="161"/>
      <c r="B80" s="198">
        <v>60</v>
      </c>
      <c r="C80" s="161" t="s">
        <v>205</v>
      </c>
      <c r="D80" s="161">
        <v>0.83</v>
      </c>
      <c r="E80" s="227">
        <v>7200</v>
      </c>
      <c r="F80" s="244">
        <f t="shared" si="6"/>
        <v>5976</v>
      </c>
      <c r="G80" s="171" t="s">
        <v>122</v>
      </c>
      <c r="H80" s="42"/>
      <c r="I80" s="38">
        <f t="shared" si="3"/>
        <v>0.1328</v>
      </c>
      <c r="J80" s="38">
        <f t="shared" si="4"/>
        <v>7200</v>
      </c>
      <c r="K80" s="38">
        <f t="shared" si="5"/>
        <v>956.16</v>
      </c>
      <c r="L80" s="81"/>
    </row>
    <row r="81" spans="1:12" s="37" customFormat="1" x14ac:dyDescent="0.2">
      <c r="A81" s="161"/>
      <c r="B81" s="198">
        <v>40</v>
      </c>
      <c r="C81" s="161" t="s">
        <v>205</v>
      </c>
      <c r="D81" s="232">
        <v>0.61599999999999999</v>
      </c>
      <c r="E81" s="227">
        <v>7200</v>
      </c>
      <c r="F81" s="244">
        <f t="shared" si="6"/>
        <v>4435.2</v>
      </c>
      <c r="G81" s="171" t="s">
        <v>122</v>
      </c>
      <c r="H81" s="42"/>
      <c r="I81" s="38">
        <f t="shared" si="3"/>
        <v>9.8559999999999995E-2</v>
      </c>
      <c r="J81" s="38">
        <f t="shared" si="4"/>
        <v>7200</v>
      </c>
      <c r="K81" s="38">
        <f t="shared" si="5"/>
        <v>709.63199999999995</v>
      </c>
      <c r="L81" s="81"/>
    </row>
    <row r="82" spans="1:12" s="37" customFormat="1" x14ac:dyDescent="0.2">
      <c r="A82" s="161"/>
      <c r="B82" s="198"/>
      <c r="C82" s="161"/>
      <c r="D82" s="161"/>
      <c r="E82" s="227"/>
      <c r="F82" s="244">
        <f t="shared" si="6"/>
        <v>0</v>
      </c>
      <c r="G82" s="171"/>
      <c r="H82" s="42"/>
      <c r="I82" s="38"/>
      <c r="J82" s="38"/>
      <c r="K82" s="38"/>
      <c r="L82" s="81"/>
    </row>
    <row r="83" spans="1:12" s="37" customFormat="1" x14ac:dyDescent="0.2">
      <c r="A83" s="161" t="s">
        <v>2169</v>
      </c>
      <c r="B83" s="226" t="s">
        <v>1908</v>
      </c>
      <c r="C83" s="199"/>
      <c r="D83" s="161"/>
      <c r="E83" s="227"/>
      <c r="F83" s="244">
        <f t="shared" si="6"/>
        <v>0</v>
      </c>
      <c r="G83" s="171"/>
      <c r="H83" s="42"/>
      <c r="I83" s="38"/>
      <c r="J83" s="38"/>
      <c r="K83" s="38"/>
      <c r="L83" s="81"/>
    </row>
    <row r="84" spans="1:12" s="37" customFormat="1" x14ac:dyDescent="0.2">
      <c r="A84" s="161"/>
      <c r="B84" s="160" t="s">
        <v>1909</v>
      </c>
      <c r="C84" s="199" t="s">
        <v>57</v>
      </c>
      <c r="D84" s="161">
        <v>124</v>
      </c>
      <c r="E84" s="227">
        <v>4000</v>
      </c>
      <c r="F84" s="244">
        <f t="shared" si="6"/>
        <v>496000</v>
      </c>
      <c r="G84" s="171" t="s">
        <v>122</v>
      </c>
      <c r="H84" s="42"/>
      <c r="I84" s="38">
        <f t="shared" ref="I84:I147" si="7">D84*0.16</f>
        <v>19.84</v>
      </c>
      <c r="J84" s="38">
        <f t="shared" ref="J84:J147" si="8">E84</f>
        <v>4000</v>
      </c>
      <c r="K84" s="38">
        <f t="shared" ref="K84:K147" si="9">I84*J84</f>
        <v>79360</v>
      </c>
      <c r="L84" s="81"/>
    </row>
    <row r="85" spans="1:12" s="37" customFormat="1" x14ac:dyDescent="0.2">
      <c r="A85" s="161"/>
      <c r="B85" s="160" t="s">
        <v>1910</v>
      </c>
      <c r="C85" s="199" t="s">
        <v>57</v>
      </c>
      <c r="D85" s="161">
        <v>124</v>
      </c>
      <c r="E85" s="227">
        <v>4000</v>
      </c>
      <c r="F85" s="244">
        <f t="shared" si="6"/>
        <v>496000</v>
      </c>
      <c r="G85" s="171" t="s">
        <v>122</v>
      </c>
      <c r="H85" s="42"/>
      <c r="I85" s="38">
        <f t="shared" si="7"/>
        <v>19.84</v>
      </c>
      <c r="J85" s="38">
        <f t="shared" si="8"/>
        <v>4000</v>
      </c>
      <c r="K85" s="38">
        <f t="shared" si="9"/>
        <v>79360</v>
      </c>
      <c r="L85" s="81"/>
    </row>
    <row r="86" spans="1:12" s="37" customFormat="1" x14ac:dyDescent="0.2">
      <c r="A86" s="161"/>
      <c r="B86" s="160" t="s">
        <v>1911</v>
      </c>
      <c r="C86" s="199" t="s">
        <v>57</v>
      </c>
      <c r="D86" s="161">
        <v>70</v>
      </c>
      <c r="E86" s="227">
        <v>4000</v>
      </c>
      <c r="F86" s="244">
        <f t="shared" si="6"/>
        <v>280000</v>
      </c>
      <c r="G86" s="171" t="s">
        <v>122</v>
      </c>
      <c r="H86" s="42"/>
      <c r="I86" s="38">
        <f t="shared" si="7"/>
        <v>11.200000000000001</v>
      </c>
      <c r="J86" s="38">
        <f t="shared" si="8"/>
        <v>4000</v>
      </c>
      <c r="K86" s="38">
        <f t="shared" si="9"/>
        <v>44800.000000000007</v>
      </c>
      <c r="L86" s="81"/>
    </row>
    <row r="87" spans="1:12" s="37" customFormat="1" x14ac:dyDescent="0.2">
      <c r="A87" s="161"/>
      <c r="B87" s="160" t="s">
        <v>1912</v>
      </c>
      <c r="C87" s="199" t="s">
        <v>57</v>
      </c>
      <c r="D87" s="161">
        <v>70</v>
      </c>
      <c r="E87" s="227">
        <v>4000</v>
      </c>
      <c r="F87" s="244">
        <f t="shared" si="6"/>
        <v>280000</v>
      </c>
      <c r="G87" s="171" t="s">
        <v>122</v>
      </c>
      <c r="H87" s="42"/>
      <c r="I87" s="38">
        <f t="shared" si="7"/>
        <v>11.200000000000001</v>
      </c>
      <c r="J87" s="38">
        <f t="shared" si="8"/>
        <v>4000</v>
      </c>
      <c r="K87" s="38">
        <f t="shared" si="9"/>
        <v>44800.000000000007</v>
      </c>
      <c r="L87" s="81"/>
    </row>
    <row r="88" spans="1:12" s="37" customFormat="1" x14ac:dyDescent="0.2">
      <c r="A88" s="161"/>
      <c r="B88" s="160" t="s">
        <v>1913</v>
      </c>
      <c r="C88" s="199" t="s">
        <v>57</v>
      </c>
      <c r="D88" s="161">
        <v>70</v>
      </c>
      <c r="E88" s="227">
        <v>4000</v>
      </c>
      <c r="F88" s="244">
        <f t="shared" si="6"/>
        <v>280000</v>
      </c>
      <c r="G88" s="171" t="s">
        <v>122</v>
      </c>
      <c r="H88" s="42"/>
      <c r="I88" s="38">
        <f t="shared" si="7"/>
        <v>11.200000000000001</v>
      </c>
      <c r="J88" s="38">
        <f t="shared" si="8"/>
        <v>4000</v>
      </c>
      <c r="K88" s="38">
        <f t="shared" si="9"/>
        <v>44800.000000000007</v>
      </c>
      <c r="L88" s="81"/>
    </row>
    <row r="89" spans="1:12" s="37" customFormat="1" x14ac:dyDescent="0.2">
      <c r="A89" s="161"/>
      <c r="B89" s="198"/>
      <c r="C89" s="199"/>
      <c r="D89" s="161"/>
      <c r="E89" s="227"/>
      <c r="F89" s="249">
        <f>SUM(F49:F88)</f>
        <v>12266416.799999999</v>
      </c>
      <c r="G89" s="249"/>
      <c r="H89" s="249"/>
      <c r="I89" s="249"/>
      <c r="J89" s="249"/>
      <c r="K89" s="249">
        <f t="shared" ref="K89" si="10">SUM(K49:K88)</f>
        <v>1962626.6880000001</v>
      </c>
      <c r="L89" s="81"/>
    </row>
    <row r="90" spans="1:12" s="37" customFormat="1" x14ac:dyDescent="0.2">
      <c r="A90" s="161" t="s">
        <v>2170</v>
      </c>
      <c r="B90" s="226" t="s">
        <v>1914</v>
      </c>
      <c r="C90" s="199"/>
      <c r="D90" s="161"/>
      <c r="E90" s="227"/>
      <c r="F90" s="249"/>
      <c r="G90" s="171"/>
      <c r="H90" s="248" t="s">
        <v>2198</v>
      </c>
      <c r="I90" s="38"/>
      <c r="J90" s="38"/>
      <c r="K90" s="38"/>
      <c r="L90" s="81"/>
    </row>
    <row r="91" spans="1:12" s="37" customFormat="1" x14ac:dyDescent="0.2">
      <c r="A91" s="161"/>
      <c r="B91" s="160" t="s">
        <v>1915</v>
      </c>
      <c r="C91" s="161" t="s">
        <v>57</v>
      </c>
      <c r="D91" s="161">
        <v>1</v>
      </c>
      <c r="E91" s="227">
        <v>450000</v>
      </c>
      <c r="F91" s="243">
        <f t="shared" ref="F91:F102" si="11">D91*E91</f>
        <v>450000</v>
      </c>
      <c r="G91" s="171" t="s">
        <v>122</v>
      </c>
      <c r="H91" s="42"/>
      <c r="I91" s="38">
        <f t="shared" si="7"/>
        <v>0.16</v>
      </c>
      <c r="J91" s="38">
        <f t="shared" si="8"/>
        <v>450000</v>
      </c>
      <c r="K91" s="38">
        <f t="shared" si="9"/>
        <v>72000</v>
      </c>
      <c r="L91" s="81"/>
    </row>
    <row r="92" spans="1:12" s="37" customFormat="1" x14ac:dyDescent="0.2">
      <c r="A92" s="161"/>
      <c r="B92" s="160" t="s">
        <v>1916</v>
      </c>
      <c r="C92" s="161" t="s">
        <v>57</v>
      </c>
      <c r="D92" s="161">
        <v>1</v>
      </c>
      <c r="E92" s="227">
        <v>355000</v>
      </c>
      <c r="F92" s="243">
        <f t="shared" si="11"/>
        <v>355000</v>
      </c>
      <c r="G92" s="171" t="s">
        <v>122</v>
      </c>
      <c r="H92" s="42"/>
      <c r="I92" s="38">
        <f t="shared" si="7"/>
        <v>0.16</v>
      </c>
      <c r="J92" s="38">
        <f t="shared" si="8"/>
        <v>355000</v>
      </c>
      <c r="K92" s="38">
        <f t="shared" si="9"/>
        <v>56800</v>
      </c>
      <c r="L92" s="81"/>
    </row>
    <row r="93" spans="1:12" s="37" customFormat="1" x14ac:dyDescent="0.2">
      <c r="A93" s="161"/>
      <c r="B93" s="160" t="s">
        <v>1917</v>
      </c>
      <c r="C93" s="161" t="s">
        <v>57</v>
      </c>
      <c r="D93" s="161">
        <v>1</v>
      </c>
      <c r="E93" s="227">
        <v>381000</v>
      </c>
      <c r="F93" s="243">
        <f t="shared" si="11"/>
        <v>381000</v>
      </c>
      <c r="G93" s="171" t="s">
        <v>122</v>
      </c>
      <c r="H93" s="42"/>
      <c r="I93" s="38">
        <f t="shared" si="7"/>
        <v>0.16</v>
      </c>
      <c r="J93" s="38">
        <f t="shared" si="8"/>
        <v>381000</v>
      </c>
      <c r="K93" s="38">
        <f t="shared" si="9"/>
        <v>60960</v>
      </c>
      <c r="L93" s="81"/>
    </row>
    <row r="94" spans="1:12" s="37" customFormat="1" ht="22.5" customHeight="1" x14ac:dyDescent="0.2">
      <c r="A94" s="161"/>
      <c r="B94" s="160" t="s">
        <v>1918</v>
      </c>
      <c r="C94" s="161" t="s">
        <v>1919</v>
      </c>
      <c r="D94" s="161">
        <v>5</v>
      </c>
      <c r="E94" s="227">
        <v>35000</v>
      </c>
      <c r="F94" s="243">
        <f t="shared" si="11"/>
        <v>175000</v>
      </c>
      <c r="G94" s="171" t="s">
        <v>122</v>
      </c>
      <c r="H94" s="42"/>
      <c r="I94" s="38">
        <f t="shared" si="7"/>
        <v>0.8</v>
      </c>
      <c r="J94" s="38">
        <f t="shared" si="8"/>
        <v>35000</v>
      </c>
      <c r="K94" s="38">
        <f t="shared" si="9"/>
        <v>28000</v>
      </c>
      <c r="L94" s="81"/>
    </row>
    <row r="95" spans="1:12" s="37" customFormat="1" ht="25.5" x14ac:dyDescent="0.2">
      <c r="A95" s="257" t="s">
        <v>2171</v>
      </c>
      <c r="B95" s="229" t="s">
        <v>1920</v>
      </c>
      <c r="C95" s="161"/>
      <c r="D95" s="161"/>
      <c r="E95" s="227"/>
      <c r="F95" s="243">
        <f t="shared" si="11"/>
        <v>0</v>
      </c>
      <c r="G95" s="171"/>
      <c r="H95" s="42"/>
      <c r="I95" s="38"/>
      <c r="J95" s="38"/>
      <c r="K95" s="38"/>
      <c r="L95" s="81"/>
    </row>
    <row r="96" spans="1:12" s="37" customFormat="1" x14ac:dyDescent="0.2">
      <c r="A96" s="161"/>
      <c r="B96" s="160" t="s">
        <v>1921</v>
      </c>
      <c r="C96" s="161" t="s">
        <v>57</v>
      </c>
      <c r="D96" s="161">
        <v>2</v>
      </c>
      <c r="E96" s="227">
        <v>450000</v>
      </c>
      <c r="F96" s="243">
        <f t="shared" si="11"/>
        <v>900000</v>
      </c>
      <c r="G96" s="171" t="s">
        <v>122</v>
      </c>
      <c r="H96" s="42"/>
      <c r="I96" s="38">
        <f t="shared" si="7"/>
        <v>0.32</v>
      </c>
      <c r="J96" s="38">
        <f t="shared" si="8"/>
        <v>450000</v>
      </c>
      <c r="K96" s="38">
        <f t="shared" si="9"/>
        <v>144000</v>
      </c>
      <c r="L96" s="81"/>
    </row>
    <row r="97" spans="1:12" s="37" customFormat="1" x14ac:dyDescent="0.2">
      <c r="A97" s="161"/>
      <c r="B97" s="160" t="s">
        <v>1922</v>
      </c>
      <c r="C97" s="161" t="s">
        <v>57</v>
      </c>
      <c r="D97" s="161">
        <v>3</v>
      </c>
      <c r="E97" s="227">
        <v>650000</v>
      </c>
      <c r="F97" s="243">
        <f t="shared" si="11"/>
        <v>1950000</v>
      </c>
      <c r="G97" s="171" t="s">
        <v>122</v>
      </c>
      <c r="H97" s="42"/>
      <c r="I97" s="38">
        <f t="shared" si="7"/>
        <v>0.48</v>
      </c>
      <c r="J97" s="38">
        <f t="shared" si="8"/>
        <v>650000</v>
      </c>
      <c r="K97" s="38">
        <f t="shared" si="9"/>
        <v>312000</v>
      </c>
      <c r="L97" s="81"/>
    </row>
    <row r="98" spans="1:12" s="37" customFormat="1" x14ac:dyDescent="0.2">
      <c r="A98" s="161"/>
      <c r="B98" s="160" t="s">
        <v>1923</v>
      </c>
      <c r="C98" s="161" t="s">
        <v>57</v>
      </c>
      <c r="D98" s="161">
        <v>2</v>
      </c>
      <c r="E98" s="227">
        <v>850000</v>
      </c>
      <c r="F98" s="243">
        <f t="shared" si="11"/>
        <v>1700000</v>
      </c>
      <c r="G98" s="171" t="s">
        <v>122</v>
      </c>
      <c r="H98" s="42"/>
      <c r="I98" s="38">
        <f t="shared" si="7"/>
        <v>0.32</v>
      </c>
      <c r="J98" s="38">
        <f t="shared" si="8"/>
        <v>850000</v>
      </c>
      <c r="K98" s="38">
        <f t="shared" si="9"/>
        <v>272000</v>
      </c>
      <c r="L98" s="81"/>
    </row>
    <row r="99" spans="1:12" s="37" customFormat="1" x14ac:dyDescent="0.2">
      <c r="A99" s="161"/>
      <c r="B99" s="160" t="s">
        <v>1924</v>
      </c>
      <c r="C99" s="161"/>
      <c r="D99" s="161"/>
      <c r="E99" s="227"/>
      <c r="F99" s="243">
        <f t="shared" si="11"/>
        <v>0</v>
      </c>
      <c r="G99" s="171" t="s">
        <v>122</v>
      </c>
      <c r="H99" s="42"/>
      <c r="I99" s="38">
        <f t="shared" si="7"/>
        <v>0</v>
      </c>
      <c r="J99" s="38">
        <f t="shared" si="8"/>
        <v>0</v>
      </c>
      <c r="K99" s="38">
        <f t="shared" si="9"/>
        <v>0</v>
      </c>
      <c r="L99" s="81"/>
    </row>
    <row r="100" spans="1:12" s="37" customFormat="1" x14ac:dyDescent="0.2">
      <c r="A100" s="161"/>
      <c r="B100" s="160" t="s">
        <v>1925</v>
      </c>
      <c r="C100" s="161" t="s">
        <v>205</v>
      </c>
      <c r="D100" s="161">
        <v>20</v>
      </c>
      <c r="E100" s="227">
        <v>31000</v>
      </c>
      <c r="F100" s="243">
        <f t="shared" si="11"/>
        <v>620000</v>
      </c>
      <c r="G100" s="171" t="s">
        <v>122</v>
      </c>
      <c r="H100" s="42"/>
      <c r="I100" s="38">
        <f t="shared" si="7"/>
        <v>3.2</v>
      </c>
      <c r="J100" s="38">
        <f t="shared" si="8"/>
        <v>31000</v>
      </c>
      <c r="K100" s="38">
        <f t="shared" si="9"/>
        <v>99200</v>
      </c>
      <c r="L100" s="81"/>
    </row>
    <row r="101" spans="1:12" s="37" customFormat="1" x14ac:dyDescent="0.2">
      <c r="A101" s="161"/>
      <c r="B101" s="160" t="s">
        <v>1926</v>
      </c>
      <c r="C101" s="161" t="s">
        <v>205</v>
      </c>
      <c r="D101" s="161">
        <v>22</v>
      </c>
      <c r="E101" s="227">
        <v>31000</v>
      </c>
      <c r="F101" s="243">
        <f t="shared" si="11"/>
        <v>682000</v>
      </c>
      <c r="G101" s="171" t="s">
        <v>122</v>
      </c>
      <c r="H101" s="42"/>
      <c r="I101" s="38">
        <f t="shared" si="7"/>
        <v>3.52</v>
      </c>
      <c r="J101" s="38">
        <f t="shared" si="8"/>
        <v>31000</v>
      </c>
      <c r="K101" s="38">
        <f t="shared" si="9"/>
        <v>109120</v>
      </c>
      <c r="L101" s="81"/>
    </row>
    <row r="102" spans="1:12" s="37" customFormat="1" x14ac:dyDescent="0.2">
      <c r="A102" s="161"/>
      <c r="B102" s="160" t="s">
        <v>1927</v>
      </c>
      <c r="C102" s="161" t="s">
        <v>1919</v>
      </c>
      <c r="D102" s="161">
        <v>1</v>
      </c>
      <c r="E102" s="227">
        <v>7500000</v>
      </c>
      <c r="F102" s="243">
        <f t="shared" si="11"/>
        <v>7500000</v>
      </c>
      <c r="G102" s="171" t="s">
        <v>122</v>
      </c>
      <c r="H102" s="42"/>
      <c r="I102" s="38">
        <f t="shared" si="7"/>
        <v>0.16</v>
      </c>
      <c r="J102" s="38">
        <f t="shared" si="8"/>
        <v>7500000</v>
      </c>
      <c r="K102" s="38">
        <f t="shared" si="9"/>
        <v>1200000</v>
      </c>
      <c r="L102" s="81"/>
    </row>
    <row r="103" spans="1:12" s="37" customFormat="1" x14ac:dyDescent="0.2">
      <c r="A103" s="161"/>
      <c r="B103" s="160"/>
      <c r="C103" s="161"/>
      <c r="D103" s="161"/>
      <c r="E103" s="227"/>
      <c r="F103" s="249">
        <f>SUM(F91:F102)</f>
        <v>14713000</v>
      </c>
      <c r="G103" s="249"/>
      <c r="H103" s="249"/>
      <c r="I103" s="249"/>
      <c r="J103" s="249"/>
      <c r="K103" s="249">
        <f t="shared" ref="K103" si="12">SUM(K91:K102)</f>
        <v>2354080</v>
      </c>
      <c r="L103" s="81"/>
    </row>
    <row r="104" spans="1:12" s="37" customFormat="1" x14ac:dyDescent="0.2">
      <c r="A104" s="161" t="s">
        <v>2172</v>
      </c>
      <c r="B104" s="226" t="s">
        <v>1928</v>
      </c>
      <c r="C104" s="199"/>
      <c r="D104" s="161"/>
      <c r="E104" s="227"/>
      <c r="F104" s="244"/>
      <c r="G104" s="171"/>
      <c r="H104" s="248" t="s">
        <v>1103</v>
      </c>
      <c r="I104" s="38"/>
      <c r="J104" s="38"/>
      <c r="K104" s="38"/>
      <c r="L104" s="81"/>
    </row>
    <row r="105" spans="1:12" s="37" customFormat="1" x14ac:dyDescent="0.2">
      <c r="A105" s="161"/>
      <c r="B105" s="198" t="s">
        <v>1929</v>
      </c>
      <c r="C105" s="161" t="s">
        <v>205</v>
      </c>
      <c r="D105" s="161">
        <v>10</v>
      </c>
      <c r="E105" s="227">
        <v>35000</v>
      </c>
      <c r="F105" s="244">
        <f t="shared" ref="F105:F147" si="13">D105*E105</f>
        <v>350000</v>
      </c>
      <c r="G105" s="171" t="s">
        <v>122</v>
      </c>
      <c r="H105" s="42"/>
      <c r="I105" s="38">
        <f t="shared" si="7"/>
        <v>1.6</v>
      </c>
      <c r="J105" s="38">
        <f t="shared" si="8"/>
        <v>35000</v>
      </c>
      <c r="K105" s="38">
        <f t="shared" si="9"/>
        <v>56000</v>
      </c>
      <c r="L105" s="81"/>
    </row>
    <row r="106" spans="1:12" s="37" customFormat="1" x14ac:dyDescent="0.2">
      <c r="A106" s="161"/>
      <c r="B106" s="160" t="s">
        <v>1930</v>
      </c>
      <c r="C106" s="161" t="s">
        <v>126</v>
      </c>
      <c r="D106" s="161">
        <v>5</v>
      </c>
      <c r="E106" s="227">
        <v>10000</v>
      </c>
      <c r="F106" s="244">
        <f t="shared" si="13"/>
        <v>50000</v>
      </c>
      <c r="G106" s="171" t="s">
        <v>122</v>
      </c>
      <c r="H106" s="42"/>
      <c r="I106" s="38">
        <f t="shared" si="7"/>
        <v>0.8</v>
      </c>
      <c r="J106" s="38">
        <f t="shared" si="8"/>
        <v>10000</v>
      </c>
      <c r="K106" s="38">
        <f t="shared" si="9"/>
        <v>8000</v>
      </c>
      <c r="L106" s="81"/>
    </row>
    <row r="107" spans="1:12" s="37" customFormat="1" x14ac:dyDescent="0.2">
      <c r="A107" s="161"/>
      <c r="B107" s="160" t="s">
        <v>1931</v>
      </c>
      <c r="C107" s="161" t="s">
        <v>126</v>
      </c>
      <c r="D107" s="161">
        <v>5</v>
      </c>
      <c r="E107" s="227">
        <v>35000</v>
      </c>
      <c r="F107" s="244">
        <f t="shared" si="13"/>
        <v>175000</v>
      </c>
      <c r="G107" s="171" t="s">
        <v>122</v>
      </c>
      <c r="H107" s="42"/>
      <c r="I107" s="38">
        <f t="shared" si="7"/>
        <v>0.8</v>
      </c>
      <c r="J107" s="38">
        <f t="shared" si="8"/>
        <v>35000</v>
      </c>
      <c r="K107" s="38">
        <f t="shared" si="9"/>
        <v>28000</v>
      </c>
      <c r="L107" s="81"/>
    </row>
    <row r="108" spans="1:12" s="37" customFormat="1" x14ac:dyDescent="0.2">
      <c r="A108" s="161"/>
      <c r="B108" s="198" t="s">
        <v>1932</v>
      </c>
      <c r="C108" s="161" t="s">
        <v>126</v>
      </c>
      <c r="D108" s="161">
        <v>8</v>
      </c>
      <c r="E108" s="227">
        <v>10000</v>
      </c>
      <c r="F108" s="244">
        <f t="shared" si="13"/>
        <v>80000</v>
      </c>
      <c r="G108" s="171" t="s">
        <v>122</v>
      </c>
      <c r="H108" s="42"/>
      <c r="I108" s="38">
        <f t="shared" si="7"/>
        <v>1.28</v>
      </c>
      <c r="J108" s="38">
        <f t="shared" si="8"/>
        <v>10000</v>
      </c>
      <c r="K108" s="38">
        <f t="shared" si="9"/>
        <v>12800</v>
      </c>
      <c r="L108" s="81"/>
    </row>
    <row r="109" spans="1:12" s="37" customFormat="1" x14ac:dyDescent="0.2">
      <c r="A109" s="161"/>
      <c r="B109" s="198" t="s">
        <v>1933</v>
      </c>
      <c r="C109" s="199" t="s">
        <v>126</v>
      </c>
      <c r="D109" s="161">
        <v>2</v>
      </c>
      <c r="E109" s="227">
        <v>10000</v>
      </c>
      <c r="F109" s="244">
        <f t="shared" si="13"/>
        <v>20000</v>
      </c>
      <c r="G109" s="171" t="s">
        <v>122</v>
      </c>
      <c r="H109" s="42"/>
      <c r="I109" s="38">
        <f t="shared" si="7"/>
        <v>0.32</v>
      </c>
      <c r="J109" s="38">
        <f t="shared" si="8"/>
        <v>10000</v>
      </c>
      <c r="K109" s="38">
        <f t="shared" si="9"/>
        <v>3200</v>
      </c>
      <c r="L109" s="81"/>
    </row>
    <row r="110" spans="1:12" s="37" customFormat="1" x14ac:dyDescent="0.2">
      <c r="A110" s="161"/>
      <c r="B110" s="208" t="s">
        <v>1934</v>
      </c>
      <c r="C110" s="161" t="s">
        <v>205</v>
      </c>
      <c r="D110" s="199">
        <v>280</v>
      </c>
      <c r="E110" s="227">
        <v>27000</v>
      </c>
      <c r="F110" s="244">
        <f t="shared" si="13"/>
        <v>7560000</v>
      </c>
      <c r="G110" s="171" t="s">
        <v>122</v>
      </c>
      <c r="H110" s="42"/>
      <c r="I110" s="38">
        <f t="shared" si="7"/>
        <v>44.800000000000004</v>
      </c>
      <c r="J110" s="38">
        <f t="shared" si="8"/>
        <v>27000</v>
      </c>
      <c r="K110" s="38">
        <f t="shared" si="9"/>
        <v>1209600</v>
      </c>
      <c r="L110" s="81"/>
    </row>
    <row r="111" spans="1:12" s="37" customFormat="1" x14ac:dyDescent="0.2">
      <c r="A111" s="161"/>
      <c r="B111" s="198" t="s">
        <v>1935</v>
      </c>
      <c r="C111" s="199" t="s">
        <v>126</v>
      </c>
      <c r="D111" s="199">
        <v>10</v>
      </c>
      <c r="E111" s="227">
        <v>2500</v>
      </c>
      <c r="F111" s="244">
        <f t="shared" si="13"/>
        <v>25000</v>
      </c>
      <c r="G111" s="171" t="s">
        <v>122</v>
      </c>
      <c r="H111" s="42"/>
      <c r="I111" s="38">
        <f t="shared" si="7"/>
        <v>1.6</v>
      </c>
      <c r="J111" s="38">
        <f t="shared" si="8"/>
        <v>2500</v>
      </c>
      <c r="K111" s="38">
        <f t="shared" si="9"/>
        <v>4000</v>
      </c>
      <c r="L111" s="81"/>
    </row>
    <row r="112" spans="1:12" s="37" customFormat="1" x14ac:dyDescent="0.2">
      <c r="A112" s="161"/>
      <c r="B112" s="198" t="s">
        <v>1936</v>
      </c>
      <c r="C112" s="199" t="s">
        <v>126</v>
      </c>
      <c r="D112" s="199">
        <v>10</v>
      </c>
      <c r="E112" s="227">
        <v>2500</v>
      </c>
      <c r="F112" s="244">
        <f t="shared" si="13"/>
        <v>25000</v>
      </c>
      <c r="G112" s="171" t="s">
        <v>122</v>
      </c>
      <c r="H112" s="42"/>
      <c r="I112" s="38">
        <f t="shared" si="7"/>
        <v>1.6</v>
      </c>
      <c r="J112" s="38">
        <f t="shared" si="8"/>
        <v>2500</v>
      </c>
      <c r="K112" s="38">
        <f t="shared" si="9"/>
        <v>4000</v>
      </c>
      <c r="L112" s="81"/>
    </row>
    <row r="113" spans="1:12" s="37" customFormat="1" x14ac:dyDescent="0.2">
      <c r="A113" s="161"/>
      <c r="B113" s="198" t="s">
        <v>1937</v>
      </c>
      <c r="C113" s="199" t="s">
        <v>126</v>
      </c>
      <c r="D113" s="199">
        <v>4</v>
      </c>
      <c r="E113" s="227">
        <v>3800</v>
      </c>
      <c r="F113" s="244">
        <f t="shared" si="13"/>
        <v>15200</v>
      </c>
      <c r="G113" s="171" t="s">
        <v>122</v>
      </c>
      <c r="H113" s="42"/>
      <c r="I113" s="38">
        <f t="shared" si="7"/>
        <v>0.64</v>
      </c>
      <c r="J113" s="38">
        <f t="shared" si="8"/>
        <v>3800</v>
      </c>
      <c r="K113" s="38">
        <f t="shared" si="9"/>
        <v>2432</v>
      </c>
      <c r="L113" s="81"/>
    </row>
    <row r="114" spans="1:12" s="37" customFormat="1" x14ac:dyDescent="0.2">
      <c r="A114" s="161"/>
      <c r="B114" s="198" t="s">
        <v>1938</v>
      </c>
      <c r="C114" s="199" t="s">
        <v>126</v>
      </c>
      <c r="D114" s="199">
        <v>4</v>
      </c>
      <c r="E114" s="227">
        <v>4200</v>
      </c>
      <c r="F114" s="244">
        <f t="shared" si="13"/>
        <v>16800</v>
      </c>
      <c r="G114" s="171" t="s">
        <v>122</v>
      </c>
      <c r="H114" s="42"/>
      <c r="I114" s="38">
        <f t="shared" si="7"/>
        <v>0.64</v>
      </c>
      <c r="J114" s="38">
        <f t="shared" si="8"/>
        <v>4200</v>
      </c>
      <c r="K114" s="38">
        <f t="shared" si="9"/>
        <v>2688</v>
      </c>
      <c r="L114" s="81"/>
    </row>
    <row r="115" spans="1:12" s="37" customFormat="1" x14ac:dyDescent="0.2">
      <c r="A115" s="161"/>
      <c r="B115" s="198" t="s">
        <v>1939</v>
      </c>
      <c r="C115" s="199" t="s">
        <v>126</v>
      </c>
      <c r="D115" s="199">
        <v>5</v>
      </c>
      <c r="E115" s="227">
        <v>3200</v>
      </c>
      <c r="F115" s="244">
        <f t="shared" si="13"/>
        <v>16000</v>
      </c>
      <c r="G115" s="171" t="s">
        <v>122</v>
      </c>
      <c r="H115" s="42"/>
      <c r="I115" s="38">
        <f t="shared" si="7"/>
        <v>0.8</v>
      </c>
      <c r="J115" s="38">
        <f t="shared" si="8"/>
        <v>3200</v>
      </c>
      <c r="K115" s="38">
        <f t="shared" si="9"/>
        <v>2560</v>
      </c>
      <c r="L115" s="81"/>
    </row>
    <row r="116" spans="1:12" s="37" customFormat="1" x14ac:dyDescent="0.2">
      <c r="A116" s="161"/>
      <c r="B116" s="198" t="s">
        <v>1940</v>
      </c>
      <c r="C116" s="199" t="s">
        <v>57</v>
      </c>
      <c r="D116" s="199">
        <v>10</v>
      </c>
      <c r="E116" s="227">
        <v>22000</v>
      </c>
      <c r="F116" s="244">
        <f t="shared" si="13"/>
        <v>220000</v>
      </c>
      <c r="G116" s="171" t="s">
        <v>122</v>
      </c>
      <c r="H116" s="42"/>
      <c r="I116" s="38">
        <f t="shared" si="7"/>
        <v>1.6</v>
      </c>
      <c r="J116" s="38">
        <f t="shared" si="8"/>
        <v>22000</v>
      </c>
      <c r="K116" s="38">
        <f t="shared" si="9"/>
        <v>35200</v>
      </c>
      <c r="L116" s="81"/>
    </row>
    <row r="117" spans="1:12" s="37" customFormat="1" x14ac:dyDescent="0.2">
      <c r="A117" s="161"/>
      <c r="B117" s="198" t="s">
        <v>1941</v>
      </c>
      <c r="C117" s="199" t="s">
        <v>166</v>
      </c>
      <c r="D117" s="199">
        <v>10</v>
      </c>
      <c r="E117" s="227">
        <v>3200</v>
      </c>
      <c r="F117" s="244">
        <f t="shared" si="13"/>
        <v>32000</v>
      </c>
      <c r="G117" s="171" t="s">
        <v>122</v>
      </c>
      <c r="H117" s="42"/>
      <c r="I117" s="38">
        <f t="shared" si="7"/>
        <v>1.6</v>
      </c>
      <c r="J117" s="38">
        <f t="shared" si="8"/>
        <v>3200</v>
      </c>
      <c r="K117" s="38">
        <f t="shared" si="9"/>
        <v>5120</v>
      </c>
      <c r="L117" s="81"/>
    </row>
    <row r="118" spans="1:12" s="37" customFormat="1" x14ac:dyDescent="0.2">
      <c r="A118" s="161"/>
      <c r="B118" s="198"/>
      <c r="C118" s="161"/>
      <c r="D118" s="42"/>
      <c r="E118" s="227"/>
      <c r="F118" s="249">
        <f>SUM(F105:F117)</f>
        <v>8585000</v>
      </c>
      <c r="G118" s="249"/>
      <c r="H118" s="249"/>
      <c r="I118" s="249"/>
      <c r="J118" s="249"/>
      <c r="K118" s="249">
        <f t="shared" ref="K118" si="14">SUM(K105:K117)</f>
        <v>1373600</v>
      </c>
      <c r="L118" s="81"/>
    </row>
    <row r="119" spans="1:12" s="37" customFormat="1" x14ac:dyDescent="0.2">
      <c r="A119" s="161" t="s">
        <v>2173</v>
      </c>
      <c r="B119" s="226" t="s">
        <v>1942</v>
      </c>
      <c r="C119" s="161"/>
      <c r="D119" s="42"/>
      <c r="E119" s="227"/>
      <c r="F119" s="258"/>
      <c r="G119" s="171"/>
      <c r="H119" s="248" t="s">
        <v>1103</v>
      </c>
      <c r="I119" s="38"/>
      <c r="J119" s="38"/>
      <c r="K119" s="38"/>
      <c r="L119" s="81"/>
    </row>
    <row r="120" spans="1:12" s="37" customFormat="1" x14ac:dyDescent="0.2">
      <c r="A120" s="161"/>
      <c r="B120" s="198" t="s">
        <v>1943</v>
      </c>
      <c r="C120" s="161" t="s">
        <v>205</v>
      </c>
      <c r="D120" s="42">
        <v>19.8</v>
      </c>
      <c r="E120" s="227">
        <v>3520</v>
      </c>
      <c r="F120" s="244">
        <f t="shared" si="13"/>
        <v>69696</v>
      </c>
      <c r="G120" s="171" t="s">
        <v>122</v>
      </c>
      <c r="H120" s="42"/>
      <c r="I120" s="38">
        <f t="shared" si="7"/>
        <v>3.1680000000000001</v>
      </c>
      <c r="J120" s="38">
        <f t="shared" si="8"/>
        <v>3520</v>
      </c>
      <c r="K120" s="38">
        <f t="shared" si="9"/>
        <v>11151.36</v>
      </c>
      <c r="L120" s="81"/>
    </row>
    <row r="121" spans="1:12" s="37" customFormat="1" x14ac:dyDescent="0.2">
      <c r="A121" s="161"/>
      <c r="B121" s="198" t="s">
        <v>1944</v>
      </c>
      <c r="C121" s="161" t="s">
        <v>205</v>
      </c>
      <c r="D121" s="42">
        <v>30</v>
      </c>
      <c r="E121" s="227">
        <v>3520</v>
      </c>
      <c r="F121" s="244">
        <f t="shared" si="13"/>
        <v>105600</v>
      </c>
      <c r="G121" s="171" t="s">
        <v>122</v>
      </c>
      <c r="H121" s="42"/>
      <c r="I121" s="38">
        <f t="shared" si="7"/>
        <v>4.8</v>
      </c>
      <c r="J121" s="38">
        <f t="shared" si="8"/>
        <v>3520</v>
      </c>
      <c r="K121" s="38">
        <f t="shared" si="9"/>
        <v>16896</v>
      </c>
      <c r="L121" s="81"/>
    </row>
    <row r="122" spans="1:12" s="37" customFormat="1" x14ac:dyDescent="0.2">
      <c r="A122" s="161"/>
      <c r="B122" s="198" t="s">
        <v>1945</v>
      </c>
      <c r="C122" s="161" t="s">
        <v>205</v>
      </c>
      <c r="D122" s="42">
        <v>90</v>
      </c>
      <c r="E122" s="227">
        <v>3520</v>
      </c>
      <c r="F122" s="244">
        <f t="shared" si="13"/>
        <v>316800</v>
      </c>
      <c r="G122" s="171" t="s">
        <v>122</v>
      </c>
      <c r="H122" s="42"/>
      <c r="I122" s="38">
        <f t="shared" si="7"/>
        <v>14.4</v>
      </c>
      <c r="J122" s="38">
        <f t="shared" si="8"/>
        <v>3520</v>
      </c>
      <c r="K122" s="38">
        <f t="shared" si="9"/>
        <v>50688</v>
      </c>
      <c r="L122" s="81"/>
    </row>
    <row r="123" spans="1:12" s="37" customFormat="1" x14ac:dyDescent="0.2">
      <c r="A123" s="161"/>
      <c r="B123" s="198" t="s">
        <v>1946</v>
      </c>
      <c r="C123" s="161" t="s">
        <v>205</v>
      </c>
      <c r="D123" s="42">
        <v>90</v>
      </c>
      <c r="E123" s="227">
        <v>3520</v>
      </c>
      <c r="F123" s="244">
        <f t="shared" si="13"/>
        <v>316800</v>
      </c>
      <c r="G123" s="171" t="s">
        <v>122</v>
      </c>
      <c r="H123" s="42"/>
      <c r="I123" s="38">
        <f t="shared" si="7"/>
        <v>14.4</v>
      </c>
      <c r="J123" s="38">
        <f t="shared" si="8"/>
        <v>3520</v>
      </c>
      <c r="K123" s="38">
        <f t="shared" si="9"/>
        <v>50688</v>
      </c>
      <c r="L123" s="81"/>
    </row>
    <row r="124" spans="1:12" s="37" customFormat="1" x14ac:dyDescent="0.2">
      <c r="A124" s="161"/>
      <c r="B124" s="198" t="s">
        <v>1947</v>
      </c>
      <c r="C124" s="161" t="s">
        <v>205</v>
      </c>
      <c r="D124" s="42">
        <v>60</v>
      </c>
      <c r="E124" s="227">
        <v>3520</v>
      </c>
      <c r="F124" s="244">
        <f t="shared" si="13"/>
        <v>211200</v>
      </c>
      <c r="G124" s="171" t="s">
        <v>122</v>
      </c>
      <c r="H124" s="42"/>
      <c r="I124" s="38">
        <f t="shared" si="7"/>
        <v>9.6</v>
      </c>
      <c r="J124" s="38">
        <f t="shared" si="8"/>
        <v>3520</v>
      </c>
      <c r="K124" s="38">
        <f t="shared" si="9"/>
        <v>33792</v>
      </c>
      <c r="L124" s="81"/>
    </row>
    <row r="125" spans="1:12" s="37" customFormat="1" x14ac:dyDescent="0.2">
      <c r="A125" s="161"/>
      <c r="B125" s="198" t="s">
        <v>1948</v>
      </c>
      <c r="C125" s="161" t="s">
        <v>205</v>
      </c>
      <c r="D125" s="42">
        <v>80</v>
      </c>
      <c r="E125" s="227">
        <v>3520</v>
      </c>
      <c r="F125" s="244">
        <f t="shared" si="13"/>
        <v>281600</v>
      </c>
      <c r="G125" s="171" t="s">
        <v>122</v>
      </c>
      <c r="H125" s="42"/>
      <c r="I125" s="38">
        <f t="shared" si="7"/>
        <v>12.8</v>
      </c>
      <c r="J125" s="38">
        <f t="shared" si="8"/>
        <v>3520</v>
      </c>
      <c r="K125" s="38">
        <f t="shared" si="9"/>
        <v>45056</v>
      </c>
      <c r="L125" s="81"/>
    </row>
    <row r="126" spans="1:12" s="37" customFormat="1" x14ac:dyDescent="0.2">
      <c r="A126" s="161"/>
      <c r="B126" s="198" t="s">
        <v>1949</v>
      </c>
      <c r="C126" s="161" t="s">
        <v>205</v>
      </c>
      <c r="D126" s="42">
        <v>80</v>
      </c>
      <c r="E126" s="227">
        <v>3520</v>
      </c>
      <c r="F126" s="244">
        <f t="shared" si="13"/>
        <v>281600</v>
      </c>
      <c r="G126" s="171" t="s">
        <v>122</v>
      </c>
      <c r="H126" s="42"/>
      <c r="I126" s="38">
        <f t="shared" si="7"/>
        <v>12.8</v>
      </c>
      <c r="J126" s="38">
        <f t="shared" si="8"/>
        <v>3520</v>
      </c>
      <c r="K126" s="38">
        <f t="shared" si="9"/>
        <v>45056</v>
      </c>
      <c r="L126" s="81"/>
    </row>
    <row r="127" spans="1:12" s="37" customFormat="1" x14ac:dyDescent="0.2">
      <c r="A127" s="161"/>
      <c r="B127" s="198" t="s">
        <v>1950</v>
      </c>
      <c r="C127" s="161" t="s">
        <v>205</v>
      </c>
      <c r="D127" s="42">
        <v>70</v>
      </c>
      <c r="E127" s="227">
        <v>3520</v>
      </c>
      <c r="F127" s="244">
        <f t="shared" si="13"/>
        <v>246400</v>
      </c>
      <c r="G127" s="171" t="s">
        <v>122</v>
      </c>
      <c r="H127" s="42"/>
      <c r="I127" s="38">
        <f t="shared" si="7"/>
        <v>11.200000000000001</v>
      </c>
      <c r="J127" s="38">
        <f t="shared" si="8"/>
        <v>3520</v>
      </c>
      <c r="K127" s="38">
        <f t="shared" si="9"/>
        <v>39424.000000000007</v>
      </c>
      <c r="L127" s="81"/>
    </row>
    <row r="128" spans="1:12" s="37" customFormat="1" x14ac:dyDescent="0.2">
      <c r="A128" s="161"/>
      <c r="B128" s="198" t="s">
        <v>1951</v>
      </c>
      <c r="C128" s="161" t="s">
        <v>205</v>
      </c>
      <c r="D128" s="42">
        <v>70</v>
      </c>
      <c r="E128" s="227">
        <v>3520</v>
      </c>
      <c r="F128" s="244">
        <f t="shared" si="13"/>
        <v>246400</v>
      </c>
      <c r="G128" s="171" t="s">
        <v>122</v>
      </c>
      <c r="H128" s="42"/>
      <c r="I128" s="38">
        <f t="shared" si="7"/>
        <v>11.200000000000001</v>
      </c>
      <c r="J128" s="38">
        <f t="shared" si="8"/>
        <v>3520</v>
      </c>
      <c r="K128" s="38">
        <f t="shared" si="9"/>
        <v>39424.000000000007</v>
      </c>
      <c r="L128" s="81"/>
    </row>
    <row r="129" spans="1:12" s="37" customFormat="1" x14ac:dyDescent="0.2">
      <c r="A129" s="161" t="s">
        <v>2174</v>
      </c>
      <c r="B129" s="226" t="s">
        <v>1952</v>
      </c>
      <c r="C129" s="199"/>
      <c r="D129" s="42"/>
      <c r="E129" s="227"/>
      <c r="F129" s="244">
        <f t="shared" si="13"/>
        <v>0</v>
      </c>
      <c r="G129" s="171"/>
      <c r="H129" s="42"/>
      <c r="I129" s="38"/>
      <c r="J129" s="38"/>
      <c r="K129" s="38"/>
      <c r="L129" s="81"/>
    </row>
    <row r="130" spans="1:12" s="37" customFormat="1" x14ac:dyDescent="0.2">
      <c r="A130" s="161"/>
      <c r="B130" s="198" t="s">
        <v>1885</v>
      </c>
      <c r="C130" s="199" t="s">
        <v>205</v>
      </c>
      <c r="D130" s="42">
        <v>50</v>
      </c>
      <c r="E130" s="227">
        <v>2700</v>
      </c>
      <c r="F130" s="244">
        <f t="shared" si="13"/>
        <v>135000</v>
      </c>
      <c r="G130" s="171" t="s">
        <v>122</v>
      </c>
      <c r="H130" s="42"/>
      <c r="I130" s="38">
        <f t="shared" si="7"/>
        <v>8</v>
      </c>
      <c r="J130" s="38">
        <f t="shared" si="8"/>
        <v>2700</v>
      </c>
      <c r="K130" s="38">
        <f t="shared" si="9"/>
        <v>21600</v>
      </c>
      <c r="L130" s="81"/>
    </row>
    <row r="131" spans="1:12" s="37" customFormat="1" x14ac:dyDescent="0.2">
      <c r="A131" s="161"/>
      <c r="B131" s="198" t="s">
        <v>1886</v>
      </c>
      <c r="C131" s="199" t="s">
        <v>205</v>
      </c>
      <c r="D131" s="42">
        <v>50</v>
      </c>
      <c r="E131" s="227">
        <v>2700</v>
      </c>
      <c r="F131" s="244">
        <f t="shared" si="13"/>
        <v>135000</v>
      </c>
      <c r="G131" s="171" t="s">
        <v>122</v>
      </c>
      <c r="H131" s="42"/>
      <c r="I131" s="38">
        <f t="shared" si="7"/>
        <v>8</v>
      </c>
      <c r="J131" s="38">
        <f t="shared" si="8"/>
        <v>2700</v>
      </c>
      <c r="K131" s="38">
        <f t="shared" si="9"/>
        <v>21600</v>
      </c>
      <c r="L131" s="81"/>
    </row>
    <row r="132" spans="1:12" s="37" customFormat="1" x14ac:dyDescent="0.2">
      <c r="A132" s="161"/>
      <c r="B132" s="198" t="s">
        <v>1905</v>
      </c>
      <c r="C132" s="199" t="s">
        <v>205</v>
      </c>
      <c r="D132" s="42">
        <v>50</v>
      </c>
      <c r="E132" s="227">
        <v>2700</v>
      </c>
      <c r="F132" s="244">
        <f t="shared" si="13"/>
        <v>135000</v>
      </c>
      <c r="G132" s="171" t="s">
        <v>122</v>
      </c>
      <c r="H132" s="42"/>
      <c r="I132" s="38">
        <f t="shared" si="7"/>
        <v>8</v>
      </c>
      <c r="J132" s="38">
        <f t="shared" si="8"/>
        <v>2700</v>
      </c>
      <c r="K132" s="38">
        <f t="shared" si="9"/>
        <v>21600</v>
      </c>
      <c r="L132" s="81"/>
    </row>
    <row r="133" spans="1:12" s="37" customFormat="1" x14ac:dyDescent="0.2">
      <c r="A133" s="161"/>
      <c r="B133" s="198" t="s">
        <v>1953</v>
      </c>
      <c r="C133" s="199" t="s">
        <v>205</v>
      </c>
      <c r="D133" s="42">
        <v>50</v>
      </c>
      <c r="E133" s="227">
        <v>2700</v>
      </c>
      <c r="F133" s="244">
        <f t="shared" si="13"/>
        <v>135000</v>
      </c>
      <c r="G133" s="171" t="s">
        <v>122</v>
      </c>
      <c r="H133" s="42"/>
      <c r="I133" s="38">
        <f t="shared" si="7"/>
        <v>8</v>
      </c>
      <c r="J133" s="38">
        <f t="shared" si="8"/>
        <v>2700</v>
      </c>
      <c r="K133" s="38">
        <f t="shared" si="9"/>
        <v>21600</v>
      </c>
      <c r="L133" s="81"/>
    </row>
    <row r="134" spans="1:12" s="37" customFormat="1" x14ac:dyDescent="0.2">
      <c r="A134" s="161" t="s">
        <v>2175</v>
      </c>
      <c r="B134" s="226" t="s">
        <v>1954</v>
      </c>
      <c r="C134" s="161"/>
      <c r="D134" s="42"/>
      <c r="E134" s="227"/>
      <c r="F134" s="244">
        <f t="shared" si="13"/>
        <v>0</v>
      </c>
      <c r="G134" s="171"/>
      <c r="H134" s="42"/>
      <c r="I134" s="38"/>
      <c r="J134" s="38"/>
      <c r="K134" s="38"/>
      <c r="L134" s="81"/>
    </row>
    <row r="135" spans="1:12" s="37" customFormat="1" x14ac:dyDescent="0.2">
      <c r="A135" s="161"/>
      <c r="B135" s="198" t="s">
        <v>1955</v>
      </c>
      <c r="C135" s="161" t="s">
        <v>205</v>
      </c>
      <c r="D135" s="42">
        <v>10</v>
      </c>
      <c r="E135" s="227">
        <v>3300</v>
      </c>
      <c r="F135" s="244">
        <f t="shared" si="13"/>
        <v>33000</v>
      </c>
      <c r="G135" s="171" t="s">
        <v>122</v>
      </c>
      <c r="H135" s="42"/>
      <c r="I135" s="38">
        <f t="shared" si="7"/>
        <v>1.6</v>
      </c>
      <c r="J135" s="38">
        <f t="shared" si="8"/>
        <v>3300</v>
      </c>
      <c r="K135" s="38">
        <f t="shared" si="9"/>
        <v>5280</v>
      </c>
      <c r="L135" s="81"/>
    </row>
    <row r="136" spans="1:12" s="37" customFormat="1" x14ac:dyDescent="0.2">
      <c r="A136" s="161"/>
      <c r="B136" s="198" t="s">
        <v>1956</v>
      </c>
      <c r="C136" s="161" t="s">
        <v>205</v>
      </c>
      <c r="D136" s="42">
        <v>50</v>
      </c>
      <c r="E136" s="227">
        <v>3300</v>
      </c>
      <c r="F136" s="244">
        <f t="shared" si="13"/>
        <v>165000</v>
      </c>
      <c r="G136" s="171" t="s">
        <v>122</v>
      </c>
      <c r="H136" s="42"/>
      <c r="I136" s="38">
        <f t="shared" si="7"/>
        <v>8</v>
      </c>
      <c r="J136" s="38">
        <f t="shared" si="8"/>
        <v>3300</v>
      </c>
      <c r="K136" s="38">
        <f t="shared" si="9"/>
        <v>26400</v>
      </c>
      <c r="L136" s="81"/>
    </row>
    <row r="137" spans="1:12" s="37" customFormat="1" x14ac:dyDescent="0.2">
      <c r="A137" s="161"/>
      <c r="B137" s="198" t="s">
        <v>1957</v>
      </c>
      <c r="C137" s="161" t="s">
        <v>205</v>
      </c>
      <c r="D137" s="42">
        <v>10</v>
      </c>
      <c r="E137" s="227">
        <v>3300</v>
      </c>
      <c r="F137" s="244">
        <f t="shared" si="13"/>
        <v>33000</v>
      </c>
      <c r="G137" s="171" t="s">
        <v>122</v>
      </c>
      <c r="H137" s="42"/>
      <c r="I137" s="38">
        <f t="shared" si="7"/>
        <v>1.6</v>
      </c>
      <c r="J137" s="38">
        <f t="shared" si="8"/>
        <v>3300</v>
      </c>
      <c r="K137" s="38">
        <f t="shared" si="9"/>
        <v>5280</v>
      </c>
      <c r="L137" s="81"/>
    </row>
    <row r="138" spans="1:12" s="37" customFormat="1" x14ac:dyDescent="0.2">
      <c r="A138" s="161"/>
      <c r="B138" s="198" t="s">
        <v>1958</v>
      </c>
      <c r="C138" s="161" t="s">
        <v>205</v>
      </c>
      <c r="D138" s="42">
        <v>50</v>
      </c>
      <c r="E138" s="227">
        <v>3300</v>
      </c>
      <c r="F138" s="244">
        <f t="shared" si="13"/>
        <v>165000</v>
      </c>
      <c r="G138" s="171" t="s">
        <v>122</v>
      </c>
      <c r="H138" s="42"/>
      <c r="I138" s="38">
        <f t="shared" si="7"/>
        <v>8</v>
      </c>
      <c r="J138" s="38">
        <f t="shared" si="8"/>
        <v>3300</v>
      </c>
      <c r="K138" s="38">
        <f t="shared" si="9"/>
        <v>26400</v>
      </c>
      <c r="L138" s="81"/>
    </row>
    <row r="139" spans="1:12" s="37" customFormat="1" x14ac:dyDescent="0.2">
      <c r="A139" s="161"/>
      <c r="B139" s="198" t="s">
        <v>1959</v>
      </c>
      <c r="C139" s="161" t="s">
        <v>205</v>
      </c>
      <c r="D139" s="42">
        <v>50</v>
      </c>
      <c r="E139" s="227">
        <v>3300</v>
      </c>
      <c r="F139" s="244">
        <f t="shared" si="13"/>
        <v>165000</v>
      </c>
      <c r="G139" s="171" t="s">
        <v>122</v>
      </c>
      <c r="H139" s="42"/>
      <c r="I139" s="38">
        <f t="shared" si="7"/>
        <v>8</v>
      </c>
      <c r="J139" s="38">
        <f t="shared" si="8"/>
        <v>3300</v>
      </c>
      <c r="K139" s="38">
        <f t="shared" si="9"/>
        <v>26400</v>
      </c>
      <c r="L139" s="81"/>
    </row>
    <row r="140" spans="1:12" s="37" customFormat="1" x14ac:dyDescent="0.2">
      <c r="A140" s="161"/>
      <c r="B140" s="198" t="s">
        <v>1960</v>
      </c>
      <c r="C140" s="161" t="s">
        <v>205</v>
      </c>
      <c r="D140" s="42">
        <v>30</v>
      </c>
      <c r="E140" s="227">
        <v>3300</v>
      </c>
      <c r="F140" s="244">
        <f t="shared" si="13"/>
        <v>99000</v>
      </c>
      <c r="G140" s="171" t="s">
        <v>122</v>
      </c>
      <c r="H140" s="42"/>
      <c r="I140" s="38">
        <f t="shared" si="7"/>
        <v>4.8</v>
      </c>
      <c r="J140" s="38">
        <f t="shared" si="8"/>
        <v>3300</v>
      </c>
      <c r="K140" s="38">
        <f t="shared" si="9"/>
        <v>15840</v>
      </c>
      <c r="L140" s="81"/>
    </row>
    <row r="141" spans="1:12" s="37" customFormat="1" x14ac:dyDescent="0.2">
      <c r="A141" s="161"/>
      <c r="B141" s="198" t="s">
        <v>1961</v>
      </c>
      <c r="C141" s="161" t="s">
        <v>205</v>
      </c>
      <c r="D141" s="42">
        <v>40</v>
      </c>
      <c r="E141" s="227">
        <v>3300</v>
      </c>
      <c r="F141" s="244">
        <f t="shared" si="13"/>
        <v>132000</v>
      </c>
      <c r="G141" s="171" t="s">
        <v>122</v>
      </c>
      <c r="H141" s="42"/>
      <c r="I141" s="38">
        <f t="shared" si="7"/>
        <v>6.4</v>
      </c>
      <c r="J141" s="38">
        <f t="shared" si="8"/>
        <v>3300</v>
      </c>
      <c r="K141" s="38">
        <f t="shared" si="9"/>
        <v>21120</v>
      </c>
      <c r="L141" s="81"/>
    </row>
    <row r="142" spans="1:12" s="37" customFormat="1" x14ac:dyDescent="0.2">
      <c r="A142" s="161"/>
      <c r="B142" s="198" t="s">
        <v>1962</v>
      </c>
      <c r="C142" s="161" t="s">
        <v>205</v>
      </c>
      <c r="D142" s="42">
        <v>15</v>
      </c>
      <c r="E142" s="227">
        <v>3900</v>
      </c>
      <c r="F142" s="244">
        <f t="shared" si="13"/>
        <v>58500</v>
      </c>
      <c r="G142" s="171" t="s">
        <v>122</v>
      </c>
      <c r="H142" s="42"/>
      <c r="I142" s="38">
        <f t="shared" si="7"/>
        <v>2.4</v>
      </c>
      <c r="J142" s="38">
        <f t="shared" si="8"/>
        <v>3900</v>
      </c>
      <c r="K142" s="38">
        <f t="shared" si="9"/>
        <v>9360</v>
      </c>
      <c r="L142" s="81"/>
    </row>
    <row r="143" spans="1:12" s="37" customFormat="1" x14ac:dyDescent="0.2">
      <c r="A143" s="161" t="s">
        <v>2176</v>
      </c>
      <c r="B143" s="226" t="s">
        <v>1963</v>
      </c>
      <c r="C143" s="161"/>
      <c r="D143" s="42"/>
      <c r="E143" s="227"/>
      <c r="F143" s="244">
        <f t="shared" si="13"/>
        <v>0</v>
      </c>
      <c r="G143" s="171"/>
      <c r="H143" s="42"/>
      <c r="I143" s="38"/>
      <c r="J143" s="38"/>
      <c r="K143" s="38"/>
      <c r="L143" s="81"/>
    </row>
    <row r="144" spans="1:12" s="37" customFormat="1" x14ac:dyDescent="0.2">
      <c r="A144" s="161"/>
      <c r="B144" s="198" t="s">
        <v>1964</v>
      </c>
      <c r="C144" s="161" t="s">
        <v>205</v>
      </c>
      <c r="D144" s="42">
        <v>75</v>
      </c>
      <c r="E144" s="227">
        <v>2800</v>
      </c>
      <c r="F144" s="244">
        <f t="shared" si="13"/>
        <v>210000</v>
      </c>
      <c r="G144" s="171" t="s">
        <v>122</v>
      </c>
      <c r="H144" s="42"/>
      <c r="I144" s="38">
        <f t="shared" si="7"/>
        <v>12</v>
      </c>
      <c r="J144" s="38">
        <f t="shared" si="8"/>
        <v>2800</v>
      </c>
      <c r="K144" s="38">
        <f t="shared" si="9"/>
        <v>33600</v>
      </c>
      <c r="L144" s="81"/>
    </row>
    <row r="145" spans="1:12" s="37" customFormat="1" x14ac:dyDescent="0.2">
      <c r="A145" s="161"/>
      <c r="B145" s="198" t="s">
        <v>1965</v>
      </c>
      <c r="C145" s="161" t="s">
        <v>205</v>
      </c>
      <c r="D145" s="42">
        <v>95</v>
      </c>
      <c r="E145" s="227">
        <v>2800</v>
      </c>
      <c r="F145" s="244">
        <f t="shared" si="13"/>
        <v>266000</v>
      </c>
      <c r="G145" s="171" t="s">
        <v>122</v>
      </c>
      <c r="H145" s="42"/>
      <c r="I145" s="38">
        <f t="shared" si="7"/>
        <v>15.200000000000001</v>
      </c>
      <c r="J145" s="38">
        <f t="shared" si="8"/>
        <v>2800</v>
      </c>
      <c r="K145" s="38">
        <f t="shared" si="9"/>
        <v>42560</v>
      </c>
      <c r="L145" s="81"/>
    </row>
    <row r="146" spans="1:12" s="37" customFormat="1" x14ac:dyDescent="0.2">
      <c r="A146" s="161"/>
      <c r="B146" s="198" t="s">
        <v>1966</v>
      </c>
      <c r="C146" s="161" t="s">
        <v>205</v>
      </c>
      <c r="D146" s="42">
        <v>100</v>
      </c>
      <c r="E146" s="227">
        <v>2800</v>
      </c>
      <c r="F146" s="244">
        <f>D146*E146</f>
        <v>280000</v>
      </c>
      <c r="G146" s="171" t="s">
        <v>122</v>
      </c>
      <c r="H146" s="42"/>
      <c r="I146" s="38">
        <f t="shared" si="7"/>
        <v>16</v>
      </c>
      <c r="J146" s="38">
        <f t="shared" si="8"/>
        <v>2800</v>
      </c>
      <c r="K146" s="38">
        <f t="shared" si="9"/>
        <v>44800</v>
      </c>
      <c r="L146" s="81"/>
    </row>
    <row r="147" spans="1:12" s="37" customFormat="1" x14ac:dyDescent="0.2">
      <c r="A147" s="161"/>
      <c r="B147" s="198" t="s">
        <v>1967</v>
      </c>
      <c r="C147" s="161" t="s">
        <v>205</v>
      </c>
      <c r="D147" s="42">
        <v>100</v>
      </c>
      <c r="E147" s="227">
        <v>2800</v>
      </c>
      <c r="F147" s="244">
        <f t="shared" si="13"/>
        <v>280000</v>
      </c>
      <c r="G147" s="171" t="s">
        <v>122</v>
      </c>
      <c r="H147" s="42"/>
      <c r="I147" s="38">
        <f t="shared" si="7"/>
        <v>16</v>
      </c>
      <c r="J147" s="38">
        <f t="shared" si="8"/>
        <v>2800</v>
      </c>
      <c r="K147" s="38">
        <f t="shared" si="9"/>
        <v>44800</v>
      </c>
      <c r="L147" s="81"/>
    </row>
    <row r="148" spans="1:12" s="37" customFormat="1" x14ac:dyDescent="0.2">
      <c r="A148" s="161"/>
      <c r="B148" s="198"/>
      <c r="C148" s="161"/>
      <c r="D148" s="42"/>
      <c r="E148" s="227"/>
      <c r="F148" s="249">
        <f>SUM(F120:F147)</f>
        <v>4502596</v>
      </c>
      <c r="G148" s="249"/>
      <c r="H148" s="249"/>
      <c r="I148" s="249"/>
      <c r="J148" s="249"/>
      <c r="K148" s="249">
        <f t="shared" ref="K148" si="15">SUM(K120:K147)</f>
        <v>720415.36</v>
      </c>
      <c r="L148" s="81"/>
    </row>
    <row r="149" spans="1:12" s="37" customFormat="1" x14ac:dyDescent="0.2">
      <c r="A149" s="161" t="s">
        <v>2177</v>
      </c>
      <c r="B149" s="226" t="s">
        <v>1968</v>
      </c>
      <c r="C149" s="161"/>
      <c r="D149" s="42"/>
      <c r="E149" s="227"/>
      <c r="F149" s="244"/>
      <c r="G149" s="171"/>
      <c r="H149" s="248" t="s">
        <v>1103</v>
      </c>
      <c r="I149" s="38"/>
      <c r="J149" s="38"/>
      <c r="K149" s="38"/>
      <c r="L149" s="81"/>
    </row>
    <row r="150" spans="1:12" s="37" customFormat="1" x14ac:dyDescent="0.2">
      <c r="A150" s="161"/>
      <c r="B150" s="198" t="s">
        <v>1969</v>
      </c>
      <c r="C150" s="171" t="s">
        <v>205</v>
      </c>
      <c r="D150" s="42">
        <v>10</v>
      </c>
      <c r="E150" s="227">
        <v>25000</v>
      </c>
      <c r="F150" s="244">
        <f t="shared" ref="F150:F198" si="16">D150*E150</f>
        <v>250000</v>
      </c>
      <c r="G150" s="171" t="s">
        <v>122</v>
      </c>
      <c r="H150" s="42"/>
      <c r="I150" s="38">
        <f t="shared" ref="I150:I210" si="17">D150*0.16</f>
        <v>1.6</v>
      </c>
      <c r="J150" s="38">
        <f t="shared" ref="J150:J210" si="18">E150</f>
        <v>25000</v>
      </c>
      <c r="K150" s="38">
        <f t="shared" ref="K150:K210" si="19">I150*J150</f>
        <v>40000</v>
      </c>
      <c r="L150" s="81"/>
    </row>
    <row r="151" spans="1:12" s="37" customFormat="1" x14ac:dyDescent="0.2">
      <c r="A151" s="161"/>
      <c r="B151" s="198" t="s">
        <v>1970</v>
      </c>
      <c r="C151" s="171" t="s">
        <v>205</v>
      </c>
      <c r="D151" s="42">
        <v>3</v>
      </c>
      <c r="E151" s="227">
        <v>12000</v>
      </c>
      <c r="F151" s="244">
        <f t="shared" si="16"/>
        <v>36000</v>
      </c>
      <c r="G151" s="171" t="s">
        <v>122</v>
      </c>
      <c r="H151" s="42"/>
      <c r="I151" s="38">
        <f t="shared" si="17"/>
        <v>0.48</v>
      </c>
      <c r="J151" s="38">
        <f t="shared" si="18"/>
        <v>12000</v>
      </c>
      <c r="K151" s="38">
        <f t="shared" si="19"/>
        <v>5760</v>
      </c>
      <c r="L151" s="81"/>
    </row>
    <row r="152" spans="1:12" s="37" customFormat="1" x14ac:dyDescent="0.2">
      <c r="A152" s="161"/>
      <c r="B152" s="198" t="s">
        <v>1971</v>
      </c>
      <c r="C152" s="171" t="s">
        <v>205</v>
      </c>
      <c r="D152" s="233">
        <v>0.96</v>
      </c>
      <c r="E152" s="227">
        <v>450000</v>
      </c>
      <c r="F152" s="244">
        <f t="shared" si="16"/>
        <v>432000</v>
      </c>
      <c r="G152" s="171" t="s">
        <v>122</v>
      </c>
      <c r="H152" s="42"/>
      <c r="I152" s="38">
        <f t="shared" si="17"/>
        <v>0.15359999999999999</v>
      </c>
      <c r="J152" s="38">
        <f t="shared" si="18"/>
        <v>450000</v>
      </c>
      <c r="K152" s="38">
        <f t="shared" si="19"/>
        <v>69120</v>
      </c>
      <c r="L152" s="81"/>
    </row>
    <row r="153" spans="1:12" s="37" customFormat="1" x14ac:dyDescent="0.2">
      <c r="A153" s="161"/>
      <c r="B153" s="198" t="s">
        <v>1972</v>
      </c>
      <c r="C153" s="171" t="s">
        <v>205</v>
      </c>
      <c r="D153" s="42">
        <v>2</v>
      </c>
      <c r="E153" s="227">
        <v>1716</v>
      </c>
      <c r="F153" s="244">
        <f t="shared" si="16"/>
        <v>3432</v>
      </c>
      <c r="G153" s="171" t="s">
        <v>122</v>
      </c>
      <c r="H153" s="42"/>
      <c r="I153" s="38">
        <f t="shared" si="17"/>
        <v>0.32</v>
      </c>
      <c r="J153" s="38">
        <f t="shared" si="18"/>
        <v>1716</v>
      </c>
      <c r="K153" s="38">
        <f t="shared" si="19"/>
        <v>549.12</v>
      </c>
      <c r="L153" s="81"/>
    </row>
    <row r="154" spans="1:12" s="37" customFormat="1" x14ac:dyDescent="0.2">
      <c r="A154" s="161"/>
      <c r="B154" s="198" t="s">
        <v>1973</v>
      </c>
      <c r="C154" s="171" t="s">
        <v>205</v>
      </c>
      <c r="D154" s="42">
        <v>10</v>
      </c>
      <c r="E154" s="227">
        <v>1100</v>
      </c>
      <c r="F154" s="244">
        <f t="shared" si="16"/>
        <v>11000</v>
      </c>
      <c r="G154" s="171" t="s">
        <v>122</v>
      </c>
      <c r="H154" s="42"/>
      <c r="I154" s="38">
        <f t="shared" si="17"/>
        <v>1.6</v>
      </c>
      <c r="J154" s="38">
        <f t="shared" si="18"/>
        <v>1100</v>
      </c>
      <c r="K154" s="38">
        <f t="shared" si="19"/>
        <v>1760</v>
      </c>
      <c r="L154" s="81"/>
    </row>
    <row r="155" spans="1:12" s="37" customFormat="1" x14ac:dyDescent="0.2">
      <c r="A155" s="161"/>
      <c r="B155" s="198" t="s">
        <v>1974</v>
      </c>
      <c r="C155" s="171" t="s">
        <v>205</v>
      </c>
      <c r="D155" s="42">
        <v>2</v>
      </c>
      <c r="E155" s="227">
        <v>18720</v>
      </c>
      <c r="F155" s="244">
        <f t="shared" si="16"/>
        <v>37440</v>
      </c>
      <c r="G155" s="171" t="s">
        <v>122</v>
      </c>
      <c r="H155" s="42"/>
      <c r="I155" s="38">
        <f t="shared" si="17"/>
        <v>0.32</v>
      </c>
      <c r="J155" s="38">
        <f t="shared" si="18"/>
        <v>18720</v>
      </c>
      <c r="K155" s="38">
        <f t="shared" si="19"/>
        <v>5990.4000000000005</v>
      </c>
      <c r="L155" s="81"/>
    </row>
    <row r="156" spans="1:12" s="37" customFormat="1" x14ac:dyDescent="0.2">
      <c r="A156" s="161"/>
      <c r="B156" s="198" t="s">
        <v>1975</v>
      </c>
      <c r="C156" s="171" t="s">
        <v>205</v>
      </c>
      <c r="D156" s="42">
        <v>70</v>
      </c>
      <c r="E156" s="227">
        <v>1100</v>
      </c>
      <c r="F156" s="244">
        <f t="shared" si="16"/>
        <v>77000</v>
      </c>
      <c r="G156" s="171" t="s">
        <v>122</v>
      </c>
      <c r="H156" s="42"/>
      <c r="I156" s="38">
        <f t="shared" si="17"/>
        <v>11.200000000000001</v>
      </c>
      <c r="J156" s="38">
        <f t="shared" si="18"/>
        <v>1100</v>
      </c>
      <c r="K156" s="38">
        <f t="shared" si="19"/>
        <v>12320.000000000002</v>
      </c>
      <c r="L156" s="81"/>
    </row>
    <row r="157" spans="1:12" s="37" customFormat="1" x14ac:dyDescent="0.2">
      <c r="A157" s="161"/>
      <c r="B157" s="198" t="s">
        <v>1976</v>
      </c>
      <c r="C157" s="171" t="s">
        <v>205</v>
      </c>
      <c r="D157" s="42">
        <v>30</v>
      </c>
      <c r="E157" s="227">
        <v>9600</v>
      </c>
      <c r="F157" s="244">
        <f t="shared" si="16"/>
        <v>288000</v>
      </c>
      <c r="G157" s="171" t="s">
        <v>122</v>
      </c>
      <c r="H157" s="42"/>
      <c r="I157" s="38">
        <f t="shared" si="17"/>
        <v>4.8</v>
      </c>
      <c r="J157" s="38">
        <f t="shared" si="18"/>
        <v>9600</v>
      </c>
      <c r="K157" s="38">
        <f t="shared" si="19"/>
        <v>46080</v>
      </c>
      <c r="L157" s="81"/>
    </row>
    <row r="158" spans="1:12" s="37" customFormat="1" x14ac:dyDescent="0.2">
      <c r="A158" s="161"/>
      <c r="B158" s="198" t="s">
        <v>1977</v>
      </c>
      <c r="C158" s="171" t="s">
        <v>205</v>
      </c>
      <c r="D158" s="42">
        <v>30</v>
      </c>
      <c r="E158" s="227">
        <v>1600</v>
      </c>
      <c r="F158" s="244">
        <f t="shared" si="16"/>
        <v>48000</v>
      </c>
      <c r="G158" s="171" t="s">
        <v>122</v>
      </c>
      <c r="H158" s="42"/>
      <c r="I158" s="38">
        <f t="shared" si="17"/>
        <v>4.8</v>
      </c>
      <c r="J158" s="38">
        <f t="shared" si="18"/>
        <v>1600</v>
      </c>
      <c r="K158" s="38">
        <f t="shared" si="19"/>
        <v>7680</v>
      </c>
      <c r="L158" s="81"/>
    </row>
    <row r="159" spans="1:12" s="37" customFormat="1" x14ac:dyDescent="0.2">
      <c r="A159" s="161"/>
      <c r="B159" s="198" t="s">
        <v>1978</v>
      </c>
      <c r="C159" s="171" t="s">
        <v>674</v>
      </c>
      <c r="D159" s="42">
        <v>40</v>
      </c>
      <c r="E159" s="227">
        <v>3600</v>
      </c>
      <c r="F159" s="244">
        <f t="shared" si="16"/>
        <v>144000</v>
      </c>
      <c r="G159" s="171" t="s">
        <v>122</v>
      </c>
      <c r="H159" s="42"/>
      <c r="I159" s="38">
        <f t="shared" si="17"/>
        <v>6.4</v>
      </c>
      <c r="J159" s="38">
        <f t="shared" si="18"/>
        <v>3600</v>
      </c>
      <c r="K159" s="38">
        <f t="shared" si="19"/>
        <v>23040</v>
      </c>
      <c r="L159" s="81"/>
    </row>
    <row r="160" spans="1:12" s="37" customFormat="1" x14ac:dyDescent="0.2">
      <c r="A160" s="161"/>
      <c r="B160" s="198" t="s">
        <v>1979</v>
      </c>
      <c r="C160" s="171" t="s">
        <v>205</v>
      </c>
      <c r="D160" s="42">
        <v>8</v>
      </c>
      <c r="E160" s="227">
        <v>1900</v>
      </c>
      <c r="F160" s="244">
        <f t="shared" si="16"/>
        <v>15200</v>
      </c>
      <c r="G160" s="171" t="s">
        <v>122</v>
      </c>
      <c r="H160" s="42"/>
      <c r="I160" s="38">
        <f t="shared" si="17"/>
        <v>1.28</v>
      </c>
      <c r="J160" s="38">
        <f t="shared" si="18"/>
        <v>1900</v>
      </c>
      <c r="K160" s="38">
        <f t="shared" si="19"/>
        <v>2432</v>
      </c>
      <c r="L160" s="81"/>
    </row>
    <row r="161" spans="1:12" s="37" customFormat="1" x14ac:dyDescent="0.2">
      <c r="A161" s="161"/>
      <c r="B161" s="198" t="s">
        <v>1980</v>
      </c>
      <c r="C161" s="171" t="s">
        <v>205</v>
      </c>
      <c r="D161" s="42">
        <v>1.2</v>
      </c>
      <c r="E161" s="227">
        <v>14500</v>
      </c>
      <c r="F161" s="244">
        <f t="shared" si="16"/>
        <v>17400</v>
      </c>
      <c r="G161" s="171" t="s">
        <v>122</v>
      </c>
      <c r="H161" s="42"/>
      <c r="I161" s="38">
        <f t="shared" si="17"/>
        <v>0.192</v>
      </c>
      <c r="J161" s="38">
        <f t="shared" si="18"/>
        <v>14500</v>
      </c>
      <c r="K161" s="38">
        <f t="shared" si="19"/>
        <v>2784</v>
      </c>
      <c r="L161" s="81"/>
    </row>
    <row r="162" spans="1:12" s="37" customFormat="1" x14ac:dyDescent="0.2">
      <c r="A162" s="161"/>
      <c r="B162" s="198" t="s">
        <v>1981</v>
      </c>
      <c r="C162" s="171" t="s">
        <v>205</v>
      </c>
      <c r="D162" s="42">
        <v>20</v>
      </c>
      <c r="E162" s="227">
        <v>1280</v>
      </c>
      <c r="F162" s="244">
        <f t="shared" si="16"/>
        <v>25600</v>
      </c>
      <c r="G162" s="171" t="s">
        <v>122</v>
      </c>
      <c r="H162" s="42"/>
      <c r="I162" s="38">
        <f t="shared" si="17"/>
        <v>3.2</v>
      </c>
      <c r="J162" s="38">
        <f t="shared" si="18"/>
        <v>1280</v>
      </c>
      <c r="K162" s="38">
        <f t="shared" si="19"/>
        <v>4096</v>
      </c>
      <c r="L162" s="81"/>
    </row>
    <row r="163" spans="1:12" s="37" customFormat="1" x14ac:dyDescent="0.2">
      <c r="A163" s="161"/>
      <c r="B163" s="198" t="s">
        <v>1982</v>
      </c>
      <c r="C163" s="171" t="s">
        <v>166</v>
      </c>
      <c r="D163" s="42">
        <v>140</v>
      </c>
      <c r="E163" s="227">
        <v>800</v>
      </c>
      <c r="F163" s="244">
        <f t="shared" si="16"/>
        <v>112000</v>
      </c>
      <c r="G163" s="171" t="s">
        <v>122</v>
      </c>
      <c r="H163" s="42"/>
      <c r="I163" s="38">
        <f t="shared" si="17"/>
        <v>22.400000000000002</v>
      </c>
      <c r="J163" s="38">
        <f t="shared" si="18"/>
        <v>800</v>
      </c>
      <c r="K163" s="38">
        <f t="shared" si="19"/>
        <v>17920</v>
      </c>
      <c r="L163" s="81"/>
    </row>
    <row r="164" spans="1:12" s="37" customFormat="1" x14ac:dyDescent="0.2">
      <c r="A164" s="161"/>
      <c r="B164" s="198" t="s">
        <v>1983</v>
      </c>
      <c r="C164" s="171" t="s">
        <v>166</v>
      </c>
      <c r="D164" s="42">
        <v>150</v>
      </c>
      <c r="E164" s="227">
        <v>480</v>
      </c>
      <c r="F164" s="244">
        <f t="shared" si="16"/>
        <v>72000</v>
      </c>
      <c r="G164" s="171" t="s">
        <v>122</v>
      </c>
      <c r="H164" s="42"/>
      <c r="I164" s="38">
        <f t="shared" si="17"/>
        <v>24</v>
      </c>
      <c r="J164" s="38">
        <f t="shared" si="18"/>
        <v>480</v>
      </c>
      <c r="K164" s="38">
        <f t="shared" si="19"/>
        <v>11520</v>
      </c>
      <c r="L164" s="81"/>
    </row>
    <row r="165" spans="1:12" s="37" customFormat="1" x14ac:dyDescent="0.2">
      <c r="A165" s="161"/>
      <c r="B165" s="198" t="s">
        <v>1984</v>
      </c>
      <c r="C165" s="171" t="s">
        <v>57</v>
      </c>
      <c r="D165" s="42">
        <v>40</v>
      </c>
      <c r="E165" s="227">
        <v>1200</v>
      </c>
      <c r="F165" s="244">
        <f t="shared" si="16"/>
        <v>48000</v>
      </c>
      <c r="G165" s="171" t="s">
        <v>122</v>
      </c>
      <c r="H165" s="42"/>
      <c r="I165" s="38">
        <f t="shared" si="17"/>
        <v>6.4</v>
      </c>
      <c r="J165" s="38">
        <f t="shared" si="18"/>
        <v>1200</v>
      </c>
      <c r="K165" s="38">
        <f t="shared" si="19"/>
        <v>7680</v>
      </c>
      <c r="L165" s="81"/>
    </row>
    <row r="166" spans="1:12" s="37" customFormat="1" x14ac:dyDescent="0.2">
      <c r="A166" s="161"/>
      <c r="B166" s="198" t="s">
        <v>1985</v>
      </c>
      <c r="C166" s="171" t="s">
        <v>205</v>
      </c>
      <c r="D166" s="42">
        <v>0.8</v>
      </c>
      <c r="E166" s="227">
        <v>4680</v>
      </c>
      <c r="F166" s="244">
        <f t="shared" si="16"/>
        <v>3744</v>
      </c>
      <c r="G166" s="171" t="s">
        <v>122</v>
      </c>
      <c r="H166" s="42"/>
      <c r="I166" s="38">
        <f t="shared" si="17"/>
        <v>0.128</v>
      </c>
      <c r="J166" s="38">
        <f t="shared" si="18"/>
        <v>4680</v>
      </c>
      <c r="K166" s="38">
        <f t="shared" si="19"/>
        <v>599.04</v>
      </c>
      <c r="L166" s="81"/>
    </row>
    <row r="167" spans="1:12" s="37" customFormat="1" x14ac:dyDescent="0.2">
      <c r="A167" s="161"/>
      <c r="B167" s="198" t="s">
        <v>1986</v>
      </c>
      <c r="C167" s="161" t="s">
        <v>205</v>
      </c>
      <c r="D167" s="42">
        <v>15</v>
      </c>
      <c r="E167" s="227">
        <v>18000</v>
      </c>
      <c r="F167" s="244">
        <f t="shared" si="16"/>
        <v>270000</v>
      </c>
      <c r="G167" s="171" t="s">
        <v>122</v>
      </c>
      <c r="H167" s="42"/>
      <c r="I167" s="38">
        <f t="shared" si="17"/>
        <v>2.4</v>
      </c>
      <c r="J167" s="38">
        <f t="shared" si="18"/>
        <v>18000</v>
      </c>
      <c r="K167" s="38">
        <f t="shared" si="19"/>
        <v>43200</v>
      </c>
      <c r="L167" s="81"/>
    </row>
    <row r="168" spans="1:12" s="37" customFormat="1" x14ac:dyDescent="0.2">
      <c r="A168" s="161"/>
      <c r="B168" s="198" t="s">
        <v>1987</v>
      </c>
      <c r="C168" s="171" t="s">
        <v>205</v>
      </c>
      <c r="D168" s="42">
        <v>42</v>
      </c>
      <c r="E168" s="200">
        <v>1380</v>
      </c>
      <c r="F168" s="244">
        <f t="shared" si="16"/>
        <v>57960</v>
      </c>
      <c r="G168" s="171" t="s">
        <v>122</v>
      </c>
      <c r="H168" s="42"/>
      <c r="I168" s="38">
        <f t="shared" si="17"/>
        <v>6.72</v>
      </c>
      <c r="J168" s="38">
        <f t="shared" si="18"/>
        <v>1380</v>
      </c>
      <c r="K168" s="38">
        <f t="shared" si="19"/>
        <v>9273.6</v>
      </c>
      <c r="L168" s="81"/>
    </row>
    <row r="169" spans="1:12" s="37" customFormat="1" x14ac:dyDescent="0.2">
      <c r="A169" s="161"/>
      <c r="B169" s="198" t="s">
        <v>1988</v>
      </c>
      <c r="C169" s="171" t="s">
        <v>205</v>
      </c>
      <c r="D169" s="42">
        <v>2</v>
      </c>
      <c r="E169" s="200">
        <v>1380</v>
      </c>
      <c r="F169" s="244">
        <f t="shared" si="16"/>
        <v>2760</v>
      </c>
      <c r="G169" s="171" t="s">
        <v>122</v>
      </c>
      <c r="H169" s="42"/>
      <c r="I169" s="38">
        <f t="shared" si="17"/>
        <v>0.32</v>
      </c>
      <c r="J169" s="38">
        <f t="shared" si="18"/>
        <v>1380</v>
      </c>
      <c r="K169" s="38">
        <f t="shared" si="19"/>
        <v>441.6</v>
      </c>
      <c r="L169" s="81"/>
    </row>
    <row r="170" spans="1:12" s="37" customFormat="1" x14ac:dyDescent="0.2">
      <c r="A170" s="161"/>
      <c r="B170" s="198" t="s">
        <v>1989</v>
      </c>
      <c r="C170" s="171" t="s">
        <v>205</v>
      </c>
      <c r="D170" s="42">
        <v>2</v>
      </c>
      <c r="E170" s="200">
        <v>1380</v>
      </c>
      <c r="F170" s="244">
        <f t="shared" si="16"/>
        <v>2760</v>
      </c>
      <c r="G170" s="171" t="s">
        <v>122</v>
      </c>
      <c r="H170" s="42"/>
      <c r="I170" s="38">
        <f t="shared" si="17"/>
        <v>0.32</v>
      </c>
      <c r="J170" s="38">
        <f t="shared" si="18"/>
        <v>1380</v>
      </c>
      <c r="K170" s="38">
        <f t="shared" si="19"/>
        <v>441.6</v>
      </c>
      <c r="L170" s="81"/>
    </row>
    <row r="171" spans="1:12" s="37" customFormat="1" x14ac:dyDescent="0.2">
      <c r="A171" s="161"/>
      <c r="B171" s="198" t="s">
        <v>1990</v>
      </c>
      <c r="C171" s="171" t="s">
        <v>205</v>
      </c>
      <c r="D171" s="42">
        <v>2</v>
      </c>
      <c r="E171" s="200">
        <v>1380</v>
      </c>
      <c r="F171" s="244">
        <f t="shared" si="16"/>
        <v>2760</v>
      </c>
      <c r="G171" s="171" t="s">
        <v>122</v>
      </c>
      <c r="H171" s="42"/>
      <c r="I171" s="38">
        <f t="shared" si="17"/>
        <v>0.32</v>
      </c>
      <c r="J171" s="38">
        <f t="shared" si="18"/>
        <v>1380</v>
      </c>
      <c r="K171" s="38">
        <f t="shared" si="19"/>
        <v>441.6</v>
      </c>
      <c r="L171" s="81"/>
    </row>
    <row r="172" spans="1:12" s="37" customFormat="1" x14ac:dyDescent="0.2">
      <c r="A172" s="161"/>
      <c r="B172" s="198" t="s">
        <v>1991</v>
      </c>
      <c r="C172" s="171" t="s">
        <v>205</v>
      </c>
      <c r="D172" s="42">
        <v>18</v>
      </c>
      <c r="E172" s="200">
        <v>1890</v>
      </c>
      <c r="F172" s="244">
        <f t="shared" si="16"/>
        <v>34020</v>
      </c>
      <c r="G172" s="171" t="s">
        <v>122</v>
      </c>
      <c r="H172" s="42"/>
      <c r="I172" s="38">
        <f t="shared" si="17"/>
        <v>2.88</v>
      </c>
      <c r="J172" s="38">
        <f t="shared" si="18"/>
        <v>1890</v>
      </c>
      <c r="K172" s="38">
        <f t="shared" si="19"/>
        <v>5443.2</v>
      </c>
      <c r="L172" s="81"/>
    </row>
    <row r="173" spans="1:12" s="37" customFormat="1" x14ac:dyDescent="0.2">
      <c r="A173" s="161"/>
      <c r="B173" s="198" t="s">
        <v>1992</v>
      </c>
      <c r="C173" s="171" t="s">
        <v>126</v>
      </c>
      <c r="D173" s="42">
        <v>15</v>
      </c>
      <c r="E173" s="200">
        <v>576</v>
      </c>
      <c r="F173" s="244">
        <f t="shared" si="16"/>
        <v>8640</v>
      </c>
      <c r="G173" s="171" t="s">
        <v>122</v>
      </c>
      <c r="H173" s="42"/>
      <c r="I173" s="38">
        <f t="shared" si="17"/>
        <v>2.4</v>
      </c>
      <c r="J173" s="38">
        <f t="shared" si="18"/>
        <v>576</v>
      </c>
      <c r="K173" s="38">
        <f t="shared" si="19"/>
        <v>1382.3999999999999</v>
      </c>
      <c r="L173" s="81"/>
    </row>
    <row r="174" spans="1:12" s="37" customFormat="1" x14ac:dyDescent="0.2">
      <c r="A174" s="161"/>
      <c r="B174" s="198" t="s">
        <v>1993</v>
      </c>
      <c r="C174" s="171" t="s">
        <v>166</v>
      </c>
      <c r="D174" s="42">
        <v>160</v>
      </c>
      <c r="E174" s="200">
        <v>600</v>
      </c>
      <c r="F174" s="244">
        <f t="shared" si="16"/>
        <v>96000</v>
      </c>
      <c r="G174" s="171" t="s">
        <v>122</v>
      </c>
      <c r="H174" s="42"/>
      <c r="I174" s="38">
        <f t="shared" si="17"/>
        <v>25.6</v>
      </c>
      <c r="J174" s="38">
        <f t="shared" si="18"/>
        <v>600</v>
      </c>
      <c r="K174" s="38">
        <f t="shared" si="19"/>
        <v>15360</v>
      </c>
      <c r="L174" s="81"/>
    </row>
    <row r="175" spans="1:12" s="37" customFormat="1" x14ac:dyDescent="0.2">
      <c r="A175" s="161"/>
      <c r="B175" s="234"/>
      <c r="C175" s="42"/>
      <c r="D175" s="42"/>
      <c r="E175" s="227"/>
      <c r="F175" s="259">
        <f>SUM(F150:F174)</f>
        <v>2095716</v>
      </c>
      <c r="G175" s="259"/>
      <c r="H175" s="259"/>
      <c r="I175" s="259"/>
      <c r="J175" s="259"/>
      <c r="K175" s="259">
        <f t="shared" ref="K175" si="20">SUM(K150:K174)</f>
        <v>335314.55999999994</v>
      </c>
      <c r="L175" s="81"/>
    </row>
    <row r="176" spans="1:12" s="37" customFormat="1" x14ac:dyDescent="0.2">
      <c r="A176" s="161" t="s">
        <v>2178</v>
      </c>
      <c r="B176" s="226" t="s">
        <v>1994</v>
      </c>
      <c r="C176" s="171"/>
      <c r="D176" s="42"/>
      <c r="E176" s="200"/>
      <c r="F176" s="244"/>
      <c r="G176" s="171"/>
      <c r="H176" s="248" t="s">
        <v>2198</v>
      </c>
      <c r="I176" s="38"/>
      <c r="J176" s="38"/>
      <c r="K176" s="38"/>
      <c r="L176" s="81"/>
    </row>
    <row r="177" spans="1:12" s="37" customFormat="1" x14ac:dyDescent="0.2">
      <c r="A177" s="161"/>
      <c r="B177" s="206" t="s">
        <v>1995</v>
      </c>
      <c r="C177" s="171" t="s">
        <v>206</v>
      </c>
      <c r="D177" s="42">
        <v>200</v>
      </c>
      <c r="E177" s="200">
        <v>34200</v>
      </c>
      <c r="F177" s="244">
        <f t="shared" ref="F177:F181" si="21">D177*E177</f>
        <v>6840000</v>
      </c>
      <c r="G177" s="171" t="s">
        <v>122</v>
      </c>
      <c r="H177" s="42"/>
      <c r="I177" s="38">
        <f t="shared" si="17"/>
        <v>32</v>
      </c>
      <c r="J177" s="38">
        <f t="shared" si="18"/>
        <v>34200</v>
      </c>
      <c r="K177" s="38">
        <f t="shared" si="19"/>
        <v>1094400</v>
      </c>
      <c r="L177" s="81"/>
    </row>
    <row r="178" spans="1:12" s="37" customFormat="1" x14ac:dyDescent="0.2">
      <c r="A178" s="187"/>
      <c r="B178" s="235" t="s">
        <v>1996</v>
      </c>
      <c r="C178" s="236" t="s">
        <v>126</v>
      </c>
      <c r="D178" s="237">
        <v>1500</v>
      </c>
      <c r="E178" s="238">
        <v>1160</v>
      </c>
      <c r="F178" s="256">
        <f t="shared" si="21"/>
        <v>1740000</v>
      </c>
      <c r="G178" s="171" t="s">
        <v>122</v>
      </c>
      <c r="H178" s="42"/>
      <c r="I178" s="38">
        <f t="shared" si="17"/>
        <v>240</v>
      </c>
      <c r="J178" s="38">
        <f t="shared" si="18"/>
        <v>1160</v>
      </c>
      <c r="K178" s="38">
        <f t="shared" si="19"/>
        <v>278400</v>
      </c>
      <c r="L178" s="81"/>
    </row>
    <row r="179" spans="1:12" s="37" customFormat="1" x14ac:dyDescent="0.2">
      <c r="A179" s="161"/>
      <c r="B179" s="198" t="s">
        <v>1997</v>
      </c>
      <c r="C179" s="171" t="s">
        <v>687</v>
      </c>
      <c r="D179" s="42">
        <v>102</v>
      </c>
      <c r="E179" s="200">
        <v>37500</v>
      </c>
      <c r="F179" s="244">
        <f t="shared" si="21"/>
        <v>3825000</v>
      </c>
      <c r="G179" s="171" t="s">
        <v>122</v>
      </c>
      <c r="H179" s="42"/>
      <c r="I179" s="38">
        <f t="shared" si="17"/>
        <v>16.32</v>
      </c>
      <c r="J179" s="38">
        <f t="shared" si="18"/>
        <v>37500</v>
      </c>
      <c r="K179" s="38">
        <f t="shared" si="19"/>
        <v>612000</v>
      </c>
      <c r="L179" s="81"/>
    </row>
    <row r="180" spans="1:12" s="37" customFormat="1" x14ac:dyDescent="0.2">
      <c r="A180" s="161"/>
      <c r="B180" s="198" t="s">
        <v>1998</v>
      </c>
      <c r="C180" s="171" t="s">
        <v>687</v>
      </c>
      <c r="D180" s="42">
        <v>104</v>
      </c>
      <c r="E180" s="200">
        <v>37500</v>
      </c>
      <c r="F180" s="244">
        <f t="shared" si="21"/>
        <v>3900000</v>
      </c>
      <c r="G180" s="171" t="s">
        <v>122</v>
      </c>
      <c r="H180" s="42"/>
      <c r="I180" s="38">
        <f t="shared" si="17"/>
        <v>16.64</v>
      </c>
      <c r="J180" s="38">
        <f t="shared" si="18"/>
        <v>37500</v>
      </c>
      <c r="K180" s="38">
        <f t="shared" si="19"/>
        <v>624000</v>
      </c>
      <c r="L180" s="81"/>
    </row>
    <row r="181" spans="1:12" s="37" customFormat="1" x14ac:dyDescent="0.2">
      <c r="A181" s="187"/>
      <c r="B181" s="235" t="s">
        <v>1999</v>
      </c>
      <c r="C181" s="236" t="s">
        <v>124</v>
      </c>
      <c r="D181" s="237">
        <v>80</v>
      </c>
      <c r="E181" s="238">
        <v>258750</v>
      </c>
      <c r="F181" s="256">
        <f t="shared" si="21"/>
        <v>20700000</v>
      </c>
      <c r="G181" s="171" t="s">
        <v>122</v>
      </c>
      <c r="H181" s="42"/>
      <c r="I181" s="38">
        <f t="shared" si="17"/>
        <v>12.8</v>
      </c>
      <c r="J181" s="38">
        <f t="shared" si="18"/>
        <v>258750</v>
      </c>
      <c r="K181" s="38">
        <f t="shared" si="19"/>
        <v>3312000</v>
      </c>
      <c r="L181" s="81"/>
    </row>
    <row r="182" spans="1:12" s="37" customFormat="1" x14ac:dyDescent="0.2">
      <c r="A182" s="260"/>
      <c r="B182" s="206" t="s">
        <v>2000</v>
      </c>
      <c r="C182" s="171" t="s">
        <v>124</v>
      </c>
      <c r="D182" s="42">
        <v>100</v>
      </c>
      <c r="E182" s="200">
        <v>89000</v>
      </c>
      <c r="F182" s="244">
        <f t="shared" si="16"/>
        <v>8900000</v>
      </c>
      <c r="G182" s="171" t="s">
        <v>122</v>
      </c>
      <c r="H182" s="42"/>
      <c r="I182" s="38">
        <f t="shared" si="17"/>
        <v>16</v>
      </c>
      <c r="J182" s="38">
        <f t="shared" si="18"/>
        <v>89000</v>
      </c>
      <c r="K182" s="38">
        <f t="shared" si="19"/>
        <v>1424000</v>
      </c>
      <c r="L182" s="81"/>
    </row>
    <row r="183" spans="1:12" s="37" customFormat="1" x14ac:dyDescent="0.2">
      <c r="A183" s="260"/>
      <c r="B183" s="198" t="s">
        <v>2001</v>
      </c>
      <c r="C183" s="161" t="s">
        <v>124</v>
      </c>
      <c r="D183" s="42">
        <v>3.8</v>
      </c>
      <c r="E183" s="227">
        <v>936000</v>
      </c>
      <c r="F183" s="244">
        <f t="shared" si="16"/>
        <v>3556800</v>
      </c>
      <c r="G183" s="171" t="s">
        <v>122</v>
      </c>
      <c r="H183" s="42"/>
      <c r="I183" s="38">
        <f t="shared" si="17"/>
        <v>0.60799999999999998</v>
      </c>
      <c r="J183" s="38">
        <f t="shared" si="18"/>
        <v>936000</v>
      </c>
      <c r="K183" s="38">
        <f t="shared" si="19"/>
        <v>569088</v>
      </c>
      <c r="L183" s="81"/>
    </row>
    <row r="184" spans="1:12" s="37" customFormat="1" x14ac:dyDescent="0.2">
      <c r="A184" s="260"/>
      <c r="B184" s="206" t="s">
        <v>2002</v>
      </c>
      <c r="C184" s="171" t="s">
        <v>124</v>
      </c>
      <c r="D184" s="42">
        <v>64</v>
      </c>
      <c r="E184" s="200">
        <v>74000</v>
      </c>
      <c r="F184" s="244">
        <f t="shared" si="16"/>
        <v>4736000</v>
      </c>
      <c r="G184" s="171" t="s">
        <v>122</v>
      </c>
      <c r="H184" s="42"/>
      <c r="I184" s="38">
        <f t="shared" si="17"/>
        <v>10.24</v>
      </c>
      <c r="J184" s="38">
        <f t="shared" si="18"/>
        <v>74000</v>
      </c>
      <c r="K184" s="38">
        <f t="shared" si="19"/>
        <v>757760</v>
      </c>
      <c r="L184" s="81"/>
    </row>
    <row r="185" spans="1:12" s="37" customFormat="1" x14ac:dyDescent="0.2">
      <c r="A185" s="261"/>
      <c r="B185" s="239" t="s">
        <v>2003</v>
      </c>
      <c r="C185" s="187" t="s">
        <v>124</v>
      </c>
      <c r="D185" s="233">
        <v>9.9811999999999994</v>
      </c>
      <c r="E185" s="238">
        <v>7800</v>
      </c>
      <c r="F185" s="256">
        <f t="shared" si="16"/>
        <v>77853.36</v>
      </c>
      <c r="G185" s="171" t="s">
        <v>122</v>
      </c>
      <c r="H185" s="42"/>
      <c r="I185" s="38">
        <f t="shared" si="17"/>
        <v>1.596992</v>
      </c>
      <c r="J185" s="38">
        <f t="shared" si="18"/>
        <v>7800</v>
      </c>
      <c r="K185" s="38">
        <f t="shared" si="19"/>
        <v>12456.5376</v>
      </c>
      <c r="L185" s="81"/>
    </row>
    <row r="186" spans="1:12" s="37" customFormat="1" x14ac:dyDescent="0.2">
      <c r="A186" s="260"/>
      <c r="B186" s="206" t="s">
        <v>2004</v>
      </c>
      <c r="C186" s="171" t="s">
        <v>205</v>
      </c>
      <c r="D186" s="42">
        <v>1110</v>
      </c>
      <c r="E186" s="200">
        <v>6500</v>
      </c>
      <c r="F186" s="244">
        <f t="shared" si="16"/>
        <v>7215000</v>
      </c>
      <c r="G186" s="171" t="s">
        <v>122</v>
      </c>
      <c r="H186" s="42"/>
      <c r="I186" s="38">
        <f t="shared" si="17"/>
        <v>177.6</v>
      </c>
      <c r="J186" s="38">
        <f t="shared" si="18"/>
        <v>6500</v>
      </c>
      <c r="K186" s="38">
        <f t="shared" si="19"/>
        <v>1154400</v>
      </c>
      <c r="L186" s="81"/>
    </row>
    <row r="187" spans="1:12" s="37" customFormat="1" x14ac:dyDescent="0.2">
      <c r="A187" s="260"/>
      <c r="B187" s="206" t="s">
        <v>2005</v>
      </c>
      <c r="C187" s="171" t="s">
        <v>124</v>
      </c>
      <c r="D187" s="42">
        <v>65</v>
      </c>
      <c r="E187" s="200">
        <v>80000</v>
      </c>
      <c r="F187" s="244">
        <f t="shared" si="16"/>
        <v>5200000</v>
      </c>
      <c r="G187" s="171" t="s">
        <v>122</v>
      </c>
      <c r="H187" s="42"/>
      <c r="I187" s="38">
        <f t="shared" si="17"/>
        <v>10.4</v>
      </c>
      <c r="J187" s="38">
        <f t="shared" si="18"/>
        <v>80000</v>
      </c>
      <c r="K187" s="38">
        <f t="shared" si="19"/>
        <v>832000</v>
      </c>
      <c r="L187" s="81"/>
    </row>
    <row r="188" spans="1:12" s="37" customFormat="1" x14ac:dyDescent="0.2">
      <c r="A188" s="260"/>
      <c r="B188" s="206" t="s">
        <v>2006</v>
      </c>
      <c r="C188" s="171" t="s">
        <v>124</v>
      </c>
      <c r="D188" s="42">
        <v>87</v>
      </c>
      <c r="E188" s="200">
        <v>198000</v>
      </c>
      <c r="F188" s="244">
        <f t="shared" si="16"/>
        <v>17226000</v>
      </c>
      <c r="G188" s="171" t="s">
        <v>122</v>
      </c>
      <c r="H188" s="42"/>
      <c r="I188" s="38">
        <f t="shared" si="17"/>
        <v>13.92</v>
      </c>
      <c r="J188" s="38">
        <f t="shared" si="18"/>
        <v>198000</v>
      </c>
      <c r="K188" s="38">
        <f t="shared" si="19"/>
        <v>2756160</v>
      </c>
      <c r="L188" s="81"/>
    </row>
    <row r="189" spans="1:12" s="37" customFormat="1" x14ac:dyDescent="0.2">
      <c r="A189" s="260"/>
      <c r="B189" s="206" t="s">
        <v>2007</v>
      </c>
      <c r="C189" s="171" t="s">
        <v>124</v>
      </c>
      <c r="D189" s="42">
        <v>20</v>
      </c>
      <c r="E189" s="200">
        <v>178000</v>
      </c>
      <c r="F189" s="244">
        <f t="shared" si="16"/>
        <v>3560000</v>
      </c>
      <c r="G189" s="171" t="s">
        <v>122</v>
      </c>
      <c r="H189" s="42"/>
      <c r="I189" s="38">
        <f t="shared" si="17"/>
        <v>3.2</v>
      </c>
      <c r="J189" s="38">
        <f t="shared" si="18"/>
        <v>178000</v>
      </c>
      <c r="K189" s="38">
        <f t="shared" si="19"/>
        <v>569600</v>
      </c>
      <c r="L189" s="81"/>
    </row>
    <row r="190" spans="1:12" s="37" customFormat="1" x14ac:dyDescent="0.2">
      <c r="A190" s="260"/>
      <c r="B190" s="198" t="s">
        <v>2008</v>
      </c>
      <c r="C190" s="171" t="s">
        <v>126</v>
      </c>
      <c r="D190" s="42">
        <v>6430</v>
      </c>
      <c r="E190" s="200">
        <v>800</v>
      </c>
      <c r="F190" s="244">
        <f t="shared" si="16"/>
        <v>5144000</v>
      </c>
      <c r="G190" s="171" t="s">
        <v>122</v>
      </c>
      <c r="H190" s="42"/>
      <c r="I190" s="38">
        <f t="shared" si="17"/>
        <v>1028.8</v>
      </c>
      <c r="J190" s="38">
        <f t="shared" si="18"/>
        <v>800</v>
      </c>
      <c r="K190" s="38">
        <f t="shared" si="19"/>
        <v>823040</v>
      </c>
      <c r="L190" s="81"/>
    </row>
    <row r="191" spans="1:12" s="37" customFormat="1" x14ac:dyDescent="0.2">
      <c r="A191" s="260"/>
      <c r="B191" s="198" t="s">
        <v>2009</v>
      </c>
      <c r="C191" s="171"/>
      <c r="D191" s="42"/>
      <c r="E191" s="200"/>
      <c r="F191" s="244">
        <f t="shared" si="16"/>
        <v>0</v>
      </c>
      <c r="G191" s="171"/>
      <c r="H191" s="42"/>
      <c r="I191" s="38"/>
      <c r="J191" s="38"/>
      <c r="K191" s="38"/>
      <c r="L191" s="81"/>
    </row>
    <row r="192" spans="1:12" s="37" customFormat="1" x14ac:dyDescent="0.2">
      <c r="A192" s="260"/>
      <c r="B192" s="198" t="s">
        <v>2010</v>
      </c>
      <c r="C192" s="171" t="s">
        <v>687</v>
      </c>
      <c r="D192" s="42">
        <v>60</v>
      </c>
      <c r="E192" s="200">
        <v>135000</v>
      </c>
      <c r="F192" s="244">
        <f t="shared" si="16"/>
        <v>8100000</v>
      </c>
      <c r="G192" s="171" t="s">
        <v>122</v>
      </c>
      <c r="H192" s="42"/>
      <c r="I192" s="38">
        <f t="shared" si="17"/>
        <v>9.6</v>
      </c>
      <c r="J192" s="38">
        <f t="shared" si="18"/>
        <v>135000</v>
      </c>
      <c r="K192" s="38">
        <f t="shared" si="19"/>
        <v>1296000</v>
      </c>
      <c r="L192" s="81"/>
    </row>
    <row r="193" spans="1:12" s="37" customFormat="1" x14ac:dyDescent="0.2">
      <c r="A193" s="260"/>
      <c r="B193" s="198" t="s">
        <v>2011</v>
      </c>
      <c r="C193" s="171" t="s">
        <v>687</v>
      </c>
      <c r="D193" s="42">
        <v>55</v>
      </c>
      <c r="E193" s="200">
        <v>109000</v>
      </c>
      <c r="F193" s="244">
        <f t="shared" si="16"/>
        <v>5995000</v>
      </c>
      <c r="G193" s="171" t="s">
        <v>122</v>
      </c>
      <c r="H193" s="42"/>
      <c r="I193" s="38">
        <f t="shared" si="17"/>
        <v>8.8000000000000007</v>
      </c>
      <c r="J193" s="38">
        <f t="shared" si="18"/>
        <v>109000</v>
      </c>
      <c r="K193" s="38">
        <f t="shared" si="19"/>
        <v>959200.00000000012</v>
      </c>
      <c r="L193" s="81"/>
    </row>
    <row r="194" spans="1:12" s="37" customFormat="1" x14ac:dyDescent="0.2">
      <c r="A194" s="260"/>
      <c r="B194" s="198" t="s">
        <v>2012</v>
      </c>
      <c r="C194" s="171" t="s">
        <v>687</v>
      </c>
      <c r="D194" s="42">
        <v>60</v>
      </c>
      <c r="E194" s="200">
        <v>102500</v>
      </c>
      <c r="F194" s="244">
        <f t="shared" si="16"/>
        <v>6150000</v>
      </c>
      <c r="G194" s="171" t="s">
        <v>122</v>
      </c>
      <c r="H194" s="42"/>
      <c r="I194" s="38">
        <f t="shared" si="17"/>
        <v>9.6</v>
      </c>
      <c r="J194" s="38">
        <f t="shared" si="18"/>
        <v>102500</v>
      </c>
      <c r="K194" s="38">
        <f t="shared" si="19"/>
        <v>984000</v>
      </c>
      <c r="L194" s="81"/>
    </row>
    <row r="195" spans="1:12" s="37" customFormat="1" x14ac:dyDescent="0.2">
      <c r="A195" s="260"/>
      <c r="B195" s="198" t="s">
        <v>2013</v>
      </c>
      <c r="C195" s="171" t="s">
        <v>687</v>
      </c>
      <c r="D195" s="42">
        <v>63</v>
      </c>
      <c r="E195" s="200">
        <v>305000</v>
      </c>
      <c r="F195" s="244">
        <f t="shared" si="16"/>
        <v>19215000</v>
      </c>
      <c r="G195" s="171" t="s">
        <v>122</v>
      </c>
      <c r="H195" s="42"/>
      <c r="I195" s="38">
        <f t="shared" si="17"/>
        <v>10.08</v>
      </c>
      <c r="J195" s="38">
        <f t="shared" si="18"/>
        <v>305000</v>
      </c>
      <c r="K195" s="38">
        <f t="shared" si="19"/>
        <v>3074400</v>
      </c>
      <c r="L195" s="81"/>
    </row>
    <row r="196" spans="1:12" s="37" customFormat="1" x14ac:dyDescent="0.2">
      <c r="A196" s="260"/>
      <c r="B196" s="198" t="s">
        <v>2014</v>
      </c>
      <c r="C196" s="161" t="s">
        <v>124</v>
      </c>
      <c r="D196" s="42">
        <v>1.9</v>
      </c>
      <c r="E196" s="200">
        <v>2800</v>
      </c>
      <c r="F196" s="244">
        <f t="shared" si="16"/>
        <v>5320</v>
      </c>
      <c r="G196" s="171" t="s">
        <v>122</v>
      </c>
      <c r="H196" s="42"/>
      <c r="I196" s="38">
        <f t="shared" si="17"/>
        <v>0.30399999999999999</v>
      </c>
      <c r="J196" s="38">
        <f t="shared" si="18"/>
        <v>2800</v>
      </c>
      <c r="K196" s="38">
        <f t="shared" si="19"/>
        <v>851.19999999999993</v>
      </c>
      <c r="L196" s="81"/>
    </row>
    <row r="197" spans="1:12" s="37" customFormat="1" x14ac:dyDescent="0.2">
      <c r="A197" s="260"/>
      <c r="B197" s="198" t="s">
        <v>2015</v>
      </c>
      <c r="C197" s="161" t="s">
        <v>126</v>
      </c>
      <c r="D197" s="42">
        <v>660</v>
      </c>
      <c r="E197" s="200">
        <v>8000</v>
      </c>
      <c r="F197" s="244">
        <f t="shared" si="16"/>
        <v>5280000</v>
      </c>
      <c r="G197" s="171" t="s">
        <v>122</v>
      </c>
      <c r="H197" s="42"/>
      <c r="I197" s="38">
        <f t="shared" si="17"/>
        <v>105.60000000000001</v>
      </c>
      <c r="J197" s="38">
        <f t="shared" si="18"/>
        <v>8000</v>
      </c>
      <c r="K197" s="38">
        <f t="shared" si="19"/>
        <v>844800.00000000012</v>
      </c>
      <c r="L197" s="81"/>
    </row>
    <row r="198" spans="1:12" s="37" customFormat="1" x14ac:dyDescent="0.2">
      <c r="A198" s="161"/>
      <c r="B198" s="198" t="s">
        <v>2016</v>
      </c>
      <c r="C198" s="171" t="s">
        <v>126</v>
      </c>
      <c r="D198" s="42">
        <v>100</v>
      </c>
      <c r="E198" s="200">
        <v>5200</v>
      </c>
      <c r="F198" s="244">
        <f t="shared" si="16"/>
        <v>520000</v>
      </c>
      <c r="G198" s="171" t="s">
        <v>122</v>
      </c>
      <c r="H198" s="42"/>
      <c r="I198" s="38">
        <f t="shared" si="17"/>
        <v>16</v>
      </c>
      <c r="J198" s="38">
        <f t="shared" si="18"/>
        <v>5200</v>
      </c>
      <c r="K198" s="38">
        <f t="shared" si="19"/>
        <v>83200</v>
      </c>
      <c r="L198" s="81"/>
    </row>
    <row r="199" spans="1:12" s="37" customFormat="1" x14ac:dyDescent="0.2">
      <c r="A199" s="161"/>
      <c r="B199" s="198"/>
      <c r="C199" s="161"/>
      <c r="D199" s="42"/>
      <c r="E199" s="200"/>
      <c r="F199" s="259">
        <f>SUM(F177:F198)</f>
        <v>137885973.36000001</v>
      </c>
      <c r="G199" s="259"/>
      <c r="H199" s="259"/>
      <c r="I199" s="259"/>
      <c r="J199" s="259"/>
      <c r="K199" s="259">
        <f t="shared" ref="K199" si="22">SUM(K177:K198)</f>
        <v>22061755.737599999</v>
      </c>
      <c r="L199" s="81"/>
    </row>
    <row r="200" spans="1:12" s="37" customFormat="1" x14ac:dyDescent="0.2">
      <c r="A200" s="234" t="s">
        <v>2179</v>
      </c>
      <c r="B200" s="226" t="s">
        <v>2017</v>
      </c>
      <c r="C200" s="199"/>
      <c r="D200" s="42"/>
      <c r="E200" s="200"/>
      <c r="F200" s="244"/>
      <c r="G200" s="171"/>
      <c r="H200" s="248" t="s">
        <v>1103</v>
      </c>
      <c r="I200" s="38"/>
      <c r="J200" s="38"/>
      <c r="K200" s="38"/>
      <c r="L200" s="81"/>
    </row>
    <row r="201" spans="1:12" s="37" customFormat="1" x14ac:dyDescent="0.2">
      <c r="A201" s="42"/>
      <c r="B201" s="234" t="s">
        <v>2018</v>
      </c>
      <c r="C201" s="42" t="s">
        <v>57</v>
      </c>
      <c r="D201" s="42">
        <v>7</v>
      </c>
      <c r="E201" s="227">
        <v>2300</v>
      </c>
      <c r="F201" s="244">
        <f t="shared" ref="F201:F210" si="23">D201*E201</f>
        <v>16100</v>
      </c>
      <c r="G201" s="171" t="s">
        <v>122</v>
      </c>
      <c r="H201" s="42"/>
      <c r="I201" s="38">
        <f t="shared" si="17"/>
        <v>1.1200000000000001</v>
      </c>
      <c r="J201" s="38">
        <f t="shared" si="18"/>
        <v>2300</v>
      </c>
      <c r="K201" s="38">
        <f t="shared" si="19"/>
        <v>2576.0000000000005</v>
      </c>
      <c r="L201" s="81"/>
    </row>
    <row r="202" spans="1:12" s="37" customFormat="1" x14ac:dyDescent="0.2">
      <c r="A202" s="42"/>
      <c r="B202" s="234" t="s">
        <v>2019</v>
      </c>
      <c r="C202" s="42" t="s">
        <v>57</v>
      </c>
      <c r="D202" s="42">
        <v>27</v>
      </c>
      <c r="E202" s="227">
        <v>2500</v>
      </c>
      <c r="F202" s="244">
        <f t="shared" si="23"/>
        <v>67500</v>
      </c>
      <c r="G202" s="171" t="s">
        <v>122</v>
      </c>
      <c r="H202" s="42"/>
      <c r="I202" s="38">
        <f t="shared" si="17"/>
        <v>4.32</v>
      </c>
      <c r="J202" s="38">
        <f t="shared" si="18"/>
        <v>2500</v>
      </c>
      <c r="K202" s="38">
        <f t="shared" si="19"/>
        <v>10800</v>
      </c>
      <c r="L202" s="81"/>
    </row>
    <row r="203" spans="1:12" s="37" customFormat="1" x14ac:dyDescent="0.2">
      <c r="A203" s="42"/>
      <c r="B203" s="234" t="s">
        <v>2020</v>
      </c>
      <c r="C203" s="42" t="s">
        <v>57</v>
      </c>
      <c r="D203" s="42">
        <v>22</v>
      </c>
      <c r="E203" s="227">
        <v>2500</v>
      </c>
      <c r="F203" s="244">
        <f t="shared" si="23"/>
        <v>55000</v>
      </c>
      <c r="G203" s="171" t="s">
        <v>122</v>
      </c>
      <c r="H203" s="42"/>
      <c r="I203" s="38">
        <f t="shared" si="17"/>
        <v>3.52</v>
      </c>
      <c r="J203" s="38">
        <f t="shared" si="18"/>
        <v>2500</v>
      </c>
      <c r="K203" s="38">
        <f t="shared" si="19"/>
        <v>8800</v>
      </c>
      <c r="L203" s="81"/>
    </row>
    <row r="204" spans="1:12" s="37" customFormat="1" x14ac:dyDescent="0.2">
      <c r="A204" s="42"/>
      <c r="B204" s="234" t="s">
        <v>2021</v>
      </c>
      <c r="C204" s="42" t="s">
        <v>57</v>
      </c>
      <c r="D204" s="42">
        <v>17</v>
      </c>
      <c r="E204" s="227">
        <v>2500</v>
      </c>
      <c r="F204" s="244">
        <f t="shared" si="23"/>
        <v>42500</v>
      </c>
      <c r="G204" s="171" t="s">
        <v>122</v>
      </c>
      <c r="H204" s="42"/>
      <c r="I204" s="38">
        <f t="shared" si="17"/>
        <v>2.72</v>
      </c>
      <c r="J204" s="38">
        <f t="shared" si="18"/>
        <v>2500</v>
      </c>
      <c r="K204" s="38">
        <f t="shared" si="19"/>
        <v>6800.0000000000009</v>
      </c>
      <c r="L204" s="81"/>
    </row>
    <row r="205" spans="1:12" s="37" customFormat="1" x14ac:dyDescent="0.2">
      <c r="A205" s="42"/>
      <c r="B205" s="234" t="s">
        <v>2022</v>
      </c>
      <c r="C205" s="42" t="s">
        <v>57</v>
      </c>
      <c r="D205" s="42">
        <v>4</v>
      </c>
      <c r="E205" s="227">
        <v>16000</v>
      </c>
      <c r="F205" s="244">
        <f t="shared" si="23"/>
        <v>64000</v>
      </c>
      <c r="G205" s="171" t="s">
        <v>122</v>
      </c>
      <c r="H205" s="42"/>
      <c r="I205" s="38">
        <f t="shared" si="17"/>
        <v>0.64</v>
      </c>
      <c r="J205" s="38">
        <f t="shared" si="18"/>
        <v>16000</v>
      </c>
      <c r="K205" s="38">
        <f t="shared" si="19"/>
        <v>10240</v>
      </c>
      <c r="L205" s="81"/>
    </row>
    <row r="206" spans="1:12" s="37" customFormat="1" x14ac:dyDescent="0.2">
      <c r="A206" s="42"/>
      <c r="B206" s="234" t="s">
        <v>2023</v>
      </c>
      <c r="C206" s="42" t="s">
        <v>57</v>
      </c>
      <c r="D206" s="42">
        <v>20</v>
      </c>
      <c r="E206" s="227">
        <v>420</v>
      </c>
      <c r="F206" s="244">
        <f t="shared" si="23"/>
        <v>8400</v>
      </c>
      <c r="G206" s="171" t="s">
        <v>122</v>
      </c>
      <c r="H206" s="42"/>
      <c r="I206" s="38">
        <f t="shared" si="17"/>
        <v>3.2</v>
      </c>
      <c r="J206" s="38">
        <f t="shared" si="18"/>
        <v>420</v>
      </c>
      <c r="K206" s="38">
        <f t="shared" si="19"/>
        <v>1344</v>
      </c>
      <c r="L206" s="81"/>
    </row>
    <row r="207" spans="1:12" s="37" customFormat="1" x14ac:dyDescent="0.2">
      <c r="A207" s="42"/>
      <c r="B207" s="234" t="s">
        <v>2024</v>
      </c>
      <c r="C207" s="42" t="s">
        <v>57</v>
      </c>
      <c r="D207" s="42">
        <v>32</v>
      </c>
      <c r="E207" s="227">
        <v>420</v>
      </c>
      <c r="F207" s="244">
        <f t="shared" si="23"/>
        <v>13440</v>
      </c>
      <c r="G207" s="171" t="s">
        <v>122</v>
      </c>
      <c r="H207" s="42"/>
      <c r="I207" s="38">
        <f t="shared" si="17"/>
        <v>5.12</v>
      </c>
      <c r="J207" s="38">
        <f t="shared" si="18"/>
        <v>420</v>
      </c>
      <c r="K207" s="38">
        <f t="shared" si="19"/>
        <v>2150.4</v>
      </c>
      <c r="L207" s="81"/>
    </row>
    <row r="208" spans="1:12" s="37" customFormat="1" x14ac:dyDescent="0.2">
      <c r="A208" s="42"/>
      <c r="B208" s="234" t="s">
        <v>2025</v>
      </c>
      <c r="C208" s="42" t="s">
        <v>57</v>
      </c>
      <c r="D208" s="42">
        <v>4</v>
      </c>
      <c r="E208" s="227">
        <v>45000</v>
      </c>
      <c r="F208" s="244">
        <f t="shared" si="23"/>
        <v>180000</v>
      </c>
      <c r="G208" s="171" t="s">
        <v>122</v>
      </c>
      <c r="H208" s="42"/>
      <c r="I208" s="38">
        <f t="shared" si="17"/>
        <v>0.64</v>
      </c>
      <c r="J208" s="38">
        <f t="shared" si="18"/>
        <v>45000</v>
      </c>
      <c r="K208" s="38">
        <f t="shared" si="19"/>
        <v>28800</v>
      </c>
      <c r="L208" s="81"/>
    </row>
    <row r="209" spans="1:12" s="37" customFormat="1" x14ac:dyDescent="0.2">
      <c r="A209" s="42"/>
      <c r="B209" s="234" t="s">
        <v>2026</v>
      </c>
      <c r="C209" s="42" t="s">
        <v>2027</v>
      </c>
      <c r="D209" s="42">
        <v>4</v>
      </c>
      <c r="E209" s="227">
        <v>19000</v>
      </c>
      <c r="F209" s="244">
        <f t="shared" si="23"/>
        <v>76000</v>
      </c>
      <c r="G209" s="171" t="s">
        <v>122</v>
      </c>
      <c r="H209" s="42"/>
      <c r="I209" s="38">
        <f t="shared" si="17"/>
        <v>0.64</v>
      </c>
      <c r="J209" s="38">
        <f t="shared" si="18"/>
        <v>19000</v>
      </c>
      <c r="K209" s="38">
        <f t="shared" si="19"/>
        <v>12160</v>
      </c>
      <c r="L209" s="81"/>
    </row>
    <row r="210" spans="1:12" s="37" customFormat="1" x14ac:dyDescent="0.2">
      <c r="A210" s="42"/>
      <c r="B210" s="234" t="s">
        <v>2028</v>
      </c>
      <c r="C210" s="42" t="s">
        <v>205</v>
      </c>
      <c r="D210" s="42">
        <v>200</v>
      </c>
      <c r="E210" s="227">
        <v>620</v>
      </c>
      <c r="F210" s="244">
        <f t="shared" si="23"/>
        <v>124000</v>
      </c>
      <c r="G210" s="171" t="s">
        <v>122</v>
      </c>
      <c r="H210" s="42"/>
      <c r="I210" s="38">
        <f t="shared" si="17"/>
        <v>32</v>
      </c>
      <c r="J210" s="38">
        <f t="shared" si="18"/>
        <v>620</v>
      </c>
      <c r="K210" s="38">
        <f t="shared" si="19"/>
        <v>19840</v>
      </c>
      <c r="L210" s="81"/>
    </row>
    <row r="211" spans="1:12" s="37" customFormat="1" x14ac:dyDescent="0.2">
      <c r="A211" s="42"/>
      <c r="B211" s="198"/>
      <c r="C211" s="199"/>
      <c r="D211" s="42"/>
      <c r="E211" s="227"/>
      <c r="F211" s="259">
        <f>SUM(F201:F210)</f>
        <v>646940</v>
      </c>
      <c r="G211" s="259"/>
      <c r="H211" s="259"/>
      <c r="I211" s="259"/>
      <c r="J211" s="259"/>
      <c r="K211" s="259">
        <f t="shared" ref="K211" si="24">SUM(K201:K210)</f>
        <v>103510.39999999999</v>
      </c>
      <c r="L211" s="81"/>
    </row>
    <row r="212" spans="1:12" s="37" customFormat="1" x14ac:dyDescent="0.2">
      <c r="A212" s="42" t="s">
        <v>2180</v>
      </c>
      <c r="B212" s="226" t="s">
        <v>2029</v>
      </c>
      <c r="C212" s="199"/>
      <c r="D212" s="42"/>
      <c r="E212" s="227"/>
      <c r="F212" s="243"/>
      <c r="G212" s="171"/>
      <c r="H212" s="248" t="s">
        <v>2198</v>
      </c>
      <c r="I212" s="38"/>
      <c r="J212" s="38"/>
      <c r="K212" s="38"/>
      <c r="L212" s="81"/>
    </row>
    <row r="213" spans="1:12" s="37" customFormat="1" x14ac:dyDescent="0.2">
      <c r="A213" s="42"/>
      <c r="B213" s="198" t="s">
        <v>2030</v>
      </c>
      <c r="C213" s="199" t="s">
        <v>2031</v>
      </c>
      <c r="D213" s="42">
        <v>200</v>
      </c>
      <c r="E213" s="227">
        <v>987.91</v>
      </c>
      <c r="F213" s="244">
        <f t="shared" ref="F213:F244" si="25">D213*E213</f>
        <v>197582</v>
      </c>
      <c r="G213" s="171" t="s">
        <v>122</v>
      </c>
      <c r="H213" s="42"/>
      <c r="I213" s="38">
        <f t="shared" ref="I213:I275" si="26">D213*0.16</f>
        <v>32</v>
      </c>
      <c r="J213" s="38">
        <f t="shared" ref="J213:J275" si="27">E213</f>
        <v>987.91</v>
      </c>
      <c r="K213" s="38">
        <f t="shared" ref="K213:K275" si="28">I213*J213</f>
        <v>31613.119999999999</v>
      </c>
      <c r="L213" s="81"/>
    </row>
    <row r="214" spans="1:12" s="37" customFormat="1" x14ac:dyDescent="0.2">
      <c r="A214" s="42"/>
      <c r="B214" s="198" t="s">
        <v>2032</v>
      </c>
      <c r="C214" s="199" t="s">
        <v>2031</v>
      </c>
      <c r="D214" s="42">
        <v>250</v>
      </c>
      <c r="E214" s="227">
        <v>1138.6099999999999</v>
      </c>
      <c r="F214" s="244">
        <f t="shared" si="25"/>
        <v>284652.5</v>
      </c>
      <c r="G214" s="171" t="s">
        <v>122</v>
      </c>
      <c r="H214" s="42"/>
      <c r="I214" s="38">
        <f t="shared" si="26"/>
        <v>40</v>
      </c>
      <c r="J214" s="38">
        <f t="shared" si="27"/>
        <v>1138.6099999999999</v>
      </c>
      <c r="K214" s="38">
        <f t="shared" si="28"/>
        <v>45544.399999999994</v>
      </c>
      <c r="L214" s="81"/>
    </row>
    <row r="215" spans="1:12" s="37" customFormat="1" x14ac:dyDescent="0.2">
      <c r="A215" s="42"/>
      <c r="B215" s="198" t="s">
        <v>2033</v>
      </c>
      <c r="C215" s="199" t="s">
        <v>2031</v>
      </c>
      <c r="D215" s="42">
        <v>150</v>
      </c>
      <c r="E215" s="227">
        <v>1858.61</v>
      </c>
      <c r="F215" s="244">
        <f t="shared" si="25"/>
        <v>278791.5</v>
      </c>
      <c r="G215" s="171" t="s">
        <v>122</v>
      </c>
      <c r="H215" s="42"/>
      <c r="I215" s="38">
        <f t="shared" si="26"/>
        <v>24</v>
      </c>
      <c r="J215" s="38">
        <f t="shared" si="27"/>
        <v>1858.61</v>
      </c>
      <c r="K215" s="38">
        <f t="shared" si="28"/>
        <v>44606.64</v>
      </c>
      <c r="L215" s="81"/>
    </row>
    <row r="216" spans="1:12" s="37" customFormat="1" x14ac:dyDescent="0.2">
      <c r="A216" s="42"/>
      <c r="B216" s="198" t="s">
        <v>2034</v>
      </c>
      <c r="C216" s="199" t="s">
        <v>2031</v>
      </c>
      <c r="D216" s="42">
        <v>250</v>
      </c>
      <c r="E216" s="227">
        <v>8621.8799999999992</v>
      </c>
      <c r="F216" s="244">
        <f t="shared" si="25"/>
        <v>2155470</v>
      </c>
      <c r="G216" s="171" t="s">
        <v>122</v>
      </c>
      <c r="H216" s="42"/>
      <c r="I216" s="38">
        <f t="shared" si="26"/>
        <v>40</v>
      </c>
      <c r="J216" s="38">
        <f t="shared" si="27"/>
        <v>8621.8799999999992</v>
      </c>
      <c r="K216" s="38">
        <f t="shared" si="28"/>
        <v>344875.19999999995</v>
      </c>
      <c r="L216" s="81"/>
    </row>
    <row r="217" spans="1:12" s="37" customFormat="1" x14ac:dyDescent="0.2">
      <c r="A217" s="42"/>
      <c r="B217" s="198" t="s">
        <v>2035</v>
      </c>
      <c r="C217" s="199" t="s">
        <v>2031</v>
      </c>
      <c r="D217" s="42">
        <v>150</v>
      </c>
      <c r="E217" s="227">
        <v>8621.8799999999992</v>
      </c>
      <c r="F217" s="244">
        <f t="shared" si="25"/>
        <v>1293281.9999999998</v>
      </c>
      <c r="G217" s="171" t="s">
        <v>122</v>
      </c>
      <c r="H217" s="42"/>
      <c r="I217" s="38">
        <f t="shared" si="26"/>
        <v>24</v>
      </c>
      <c r="J217" s="38">
        <f t="shared" si="27"/>
        <v>8621.8799999999992</v>
      </c>
      <c r="K217" s="38">
        <f t="shared" si="28"/>
        <v>206925.12</v>
      </c>
      <c r="L217" s="81"/>
    </row>
    <row r="218" spans="1:12" s="37" customFormat="1" x14ac:dyDescent="0.2">
      <c r="A218" s="42"/>
      <c r="B218" s="198" t="s">
        <v>2036</v>
      </c>
      <c r="C218" s="199" t="s">
        <v>2031</v>
      </c>
      <c r="D218" s="42">
        <v>100</v>
      </c>
      <c r="E218" s="227">
        <v>12507.93</v>
      </c>
      <c r="F218" s="244">
        <f t="shared" si="25"/>
        <v>1250793</v>
      </c>
      <c r="G218" s="171" t="s">
        <v>122</v>
      </c>
      <c r="H218" s="42"/>
      <c r="I218" s="38">
        <f t="shared" si="26"/>
        <v>16</v>
      </c>
      <c r="J218" s="38">
        <f t="shared" si="27"/>
        <v>12507.93</v>
      </c>
      <c r="K218" s="38">
        <f t="shared" si="28"/>
        <v>200126.88</v>
      </c>
      <c r="L218" s="81"/>
    </row>
    <row r="219" spans="1:12" s="37" customFormat="1" x14ac:dyDescent="0.2">
      <c r="A219" s="42"/>
      <c r="B219" s="198" t="s">
        <v>2037</v>
      </c>
      <c r="C219" s="199" t="s">
        <v>2031</v>
      </c>
      <c r="D219" s="42">
        <v>100</v>
      </c>
      <c r="E219" s="227">
        <v>8700</v>
      </c>
      <c r="F219" s="244">
        <f t="shared" si="25"/>
        <v>870000</v>
      </c>
      <c r="G219" s="171" t="s">
        <v>122</v>
      </c>
      <c r="H219" s="42"/>
      <c r="I219" s="38">
        <f t="shared" si="26"/>
        <v>16</v>
      </c>
      <c r="J219" s="38">
        <f t="shared" si="27"/>
        <v>8700</v>
      </c>
      <c r="K219" s="38">
        <f t="shared" si="28"/>
        <v>139200</v>
      </c>
      <c r="L219" s="81"/>
    </row>
    <row r="220" spans="1:12" s="37" customFormat="1" x14ac:dyDescent="0.2">
      <c r="A220" s="42"/>
      <c r="B220" s="198" t="s">
        <v>2038</v>
      </c>
      <c r="C220" s="199" t="s">
        <v>2031</v>
      </c>
      <c r="D220" s="42">
        <v>30</v>
      </c>
      <c r="E220" s="227">
        <v>2959.54</v>
      </c>
      <c r="F220" s="244">
        <f t="shared" si="25"/>
        <v>88786.2</v>
      </c>
      <c r="G220" s="171" t="s">
        <v>122</v>
      </c>
      <c r="H220" s="42"/>
      <c r="I220" s="38">
        <f t="shared" si="26"/>
        <v>4.8</v>
      </c>
      <c r="J220" s="38">
        <f t="shared" si="27"/>
        <v>2959.54</v>
      </c>
      <c r="K220" s="38">
        <f t="shared" si="28"/>
        <v>14205.791999999999</v>
      </c>
      <c r="L220" s="81"/>
    </row>
    <row r="221" spans="1:12" s="37" customFormat="1" x14ac:dyDescent="0.2">
      <c r="A221" s="42"/>
      <c r="B221" s="198" t="s">
        <v>2039</v>
      </c>
      <c r="C221" s="199" t="s">
        <v>2031</v>
      </c>
      <c r="D221" s="42">
        <v>100</v>
      </c>
      <c r="E221" s="227">
        <v>18627.939999999999</v>
      </c>
      <c r="F221" s="244">
        <f t="shared" si="25"/>
        <v>1862793.9999999998</v>
      </c>
      <c r="G221" s="171" t="s">
        <v>122</v>
      </c>
      <c r="H221" s="42"/>
      <c r="I221" s="38">
        <f t="shared" si="26"/>
        <v>16</v>
      </c>
      <c r="J221" s="38">
        <f t="shared" si="27"/>
        <v>18627.939999999999</v>
      </c>
      <c r="K221" s="38">
        <f t="shared" si="28"/>
        <v>298047.03999999998</v>
      </c>
      <c r="L221" s="81"/>
    </row>
    <row r="222" spans="1:12" s="37" customFormat="1" x14ac:dyDescent="0.2">
      <c r="A222" s="42"/>
      <c r="B222" s="198" t="s">
        <v>2040</v>
      </c>
      <c r="C222" s="199" t="s">
        <v>2031</v>
      </c>
      <c r="D222" s="42">
        <v>100</v>
      </c>
      <c r="E222" s="227">
        <v>1900</v>
      </c>
      <c r="F222" s="244">
        <f t="shared" si="25"/>
        <v>190000</v>
      </c>
      <c r="G222" s="171" t="s">
        <v>122</v>
      </c>
      <c r="H222" s="42"/>
      <c r="I222" s="38">
        <f t="shared" si="26"/>
        <v>16</v>
      </c>
      <c r="J222" s="38">
        <f t="shared" si="27"/>
        <v>1900</v>
      </c>
      <c r="K222" s="38">
        <f t="shared" si="28"/>
        <v>30400</v>
      </c>
      <c r="L222" s="81"/>
    </row>
    <row r="223" spans="1:12" s="37" customFormat="1" x14ac:dyDescent="0.2">
      <c r="A223" s="262"/>
      <c r="B223" s="198" t="s">
        <v>2041</v>
      </c>
      <c r="C223" s="199" t="s">
        <v>2031</v>
      </c>
      <c r="D223" s="42">
        <v>31</v>
      </c>
      <c r="E223" s="200">
        <v>1900</v>
      </c>
      <c r="F223" s="244">
        <f t="shared" si="25"/>
        <v>58900</v>
      </c>
      <c r="G223" s="171" t="s">
        <v>122</v>
      </c>
      <c r="H223" s="42"/>
      <c r="I223" s="38">
        <f t="shared" si="26"/>
        <v>4.96</v>
      </c>
      <c r="J223" s="38">
        <f t="shared" si="27"/>
        <v>1900</v>
      </c>
      <c r="K223" s="38">
        <f t="shared" si="28"/>
        <v>9424</v>
      </c>
      <c r="L223" s="81"/>
    </row>
    <row r="224" spans="1:12" s="37" customFormat="1" x14ac:dyDescent="0.2">
      <c r="A224" s="42"/>
      <c r="B224" s="198" t="s">
        <v>2042</v>
      </c>
      <c r="C224" s="199" t="s">
        <v>2031</v>
      </c>
      <c r="D224" s="42">
        <v>1500</v>
      </c>
      <c r="E224" s="200">
        <v>380</v>
      </c>
      <c r="F224" s="244">
        <f t="shared" si="25"/>
        <v>570000</v>
      </c>
      <c r="G224" s="171" t="s">
        <v>122</v>
      </c>
      <c r="H224" s="42"/>
      <c r="I224" s="38">
        <f t="shared" si="26"/>
        <v>240</v>
      </c>
      <c r="J224" s="38">
        <f t="shared" si="27"/>
        <v>380</v>
      </c>
      <c r="K224" s="38">
        <f t="shared" si="28"/>
        <v>91200</v>
      </c>
      <c r="L224" s="81"/>
    </row>
    <row r="225" spans="1:12" s="37" customFormat="1" x14ac:dyDescent="0.2">
      <c r="A225" s="42"/>
      <c r="B225" s="198" t="s">
        <v>2043</v>
      </c>
      <c r="C225" s="199" t="s">
        <v>2031</v>
      </c>
      <c r="D225" s="42">
        <v>1500</v>
      </c>
      <c r="E225" s="200">
        <v>502.2</v>
      </c>
      <c r="F225" s="244">
        <f t="shared" si="25"/>
        <v>753300</v>
      </c>
      <c r="G225" s="171" t="s">
        <v>122</v>
      </c>
      <c r="H225" s="42"/>
      <c r="I225" s="38">
        <f t="shared" si="26"/>
        <v>240</v>
      </c>
      <c r="J225" s="38">
        <f t="shared" si="27"/>
        <v>502.2</v>
      </c>
      <c r="K225" s="38">
        <f t="shared" si="28"/>
        <v>120528</v>
      </c>
      <c r="L225" s="81"/>
    </row>
    <row r="226" spans="1:12" s="37" customFormat="1" x14ac:dyDescent="0.2">
      <c r="A226" s="42"/>
      <c r="B226" s="198" t="s">
        <v>2044</v>
      </c>
      <c r="C226" s="199" t="s">
        <v>2031</v>
      </c>
      <c r="D226" s="42">
        <v>500</v>
      </c>
      <c r="E226" s="200">
        <v>639.91</v>
      </c>
      <c r="F226" s="244">
        <f t="shared" si="25"/>
        <v>319955</v>
      </c>
      <c r="G226" s="171" t="s">
        <v>122</v>
      </c>
      <c r="H226" s="42"/>
      <c r="I226" s="38">
        <f t="shared" si="26"/>
        <v>80</v>
      </c>
      <c r="J226" s="38">
        <f t="shared" si="27"/>
        <v>639.91</v>
      </c>
      <c r="K226" s="38">
        <f t="shared" si="28"/>
        <v>51192.799999999996</v>
      </c>
      <c r="L226" s="81"/>
    </row>
    <row r="227" spans="1:12" s="37" customFormat="1" x14ac:dyDescent="0.2">
      <c r="A227" s="42"/>
      <c r="B227" s="198" t="s">
        <v>2045</v>
      </c>
      <c r="C227" s="199" t="s">
        <v>2031</v>
      </c>
      <c r="D227" s="42">
        <v>500</v>
      </c>
      <c r="E227" s="200">
        <v>1040.04</v>
      </c>
      <c r="F227" s="244">
        <f t="shared" si="25"/>
        <v>520020</v>
      </c>
      <c r="G227" s="171" t="s">
        <v>122</v>
      </c>
      <c r="H227" s="42"/>
      <c r="I227" s="38">
        <f t="shared" si="26"/>
        <v>80</v>
      </c>
      <c r="J227" s="38">
        <f t="shared" si="27"/>
        <v>1040.04</v>
      </c>
      <c r="K227" s="38">
        <f t="shared" si="28"/>
        <v>83203.199999999997</v>
      </c>
      <c r="L227" s="81"/>
    </row>
    <row r="228" spans="1:12" s="37" customFormat="1" x14ac:dyDescent="0.2">
      <c r="A228" s="42"/>
      <c r="B228" s="198" t="s">
        <v>2046</v>
      </c>
      <c r="C228" s="199" t="s">
        <v>2031</v>
      </c>
      <c r="D228" s="42">
        <v>100</v>
      </c>
      <c r="E228" s="200">
        <v>1992</v>
      </c>
      <c r="F228" s="244">
        <f t="shared" si="25"/>
        <v>199200</v>
      </c>
      <c r="G228" s="171" t="s">
        <v>122</v>
      </c>
      <c r="H228" s="42"/>
      <c r="I228" s="38">
        <f t="shared" si="26"/>
        <v>16</v>
      </c>
      <c r="J228" s="38">
        <f t="shared" si="27"/>
        <v>1992</v>
      </c>
      <c r="K228" s="38">
        <f t="shared" si="28"/>
        <v>31872</v>
      </c>
      <c r="L228" s="81"/>
    </row>
    <row r="229" spans="1:12" s="37" customFormat="1" x14ac:dyDescent="0.2">
      <c r="A229" s="42"/>
      <c r="B229" s="198" t="s">
        <v>2047</v>
      </c>
      <c r="C229" s="199" t="s">
        <v>2031</v>
      </c>
      <c r="D229" s="42">
        <v>250</v>
      </c>
      <c r="E229" s="200">
        <v>7375</v>
      </c>
      <c r="F229" s="244">
        <f t="shared" si="25"/>
        <v>1843750</v>
      </c>
      <c r="G229" s="171" t="s">
        <v>122</v>
      </c>
      <c r="H229" s="42"/>
      <c r="I229" s="38">
        <f t="shared" si="26"/>
        <v>40</v>
      </c>
      <c r="J229" s="38">
        <f t="shared" si="27"/>
        <v>7375</v>
      </c>
      <c r="K229" s="38">
        <f t="shared" si="28"/>
        <v>295000</v>
      </c>
      <c r="L229" s="81"/>
    </row>
    <row r="230" spans="1:12" s="37" customFormat="1" x14ac:dyDescent="0.2">
      <c r="A230" s="42"/>
      <c r="B230" s="198" t="s">
        <v>2048</v>
      </c>
      <c r="C230" s="199" t="s">
        <v>2031</v>
      </c>
      <c r="D230" s="42">
        <v>250</v>
      </c>
      <c r="E230" s="200">
        <v>850.8</v>
      </c>
      <c r="F230" s="244">
        <f t="shared" si="25"/>
        <v>212700</v>
      </c>
      <c r="G230" s="171" t="s">
        <v>122</v>
      </c>
      <c r="H230" s="42"/>
      <c r="I230" s="38">
        <f t="shared" si="26"/>
        <v>40</v>
      </c>
      <c r="J230" s="38">
        <f t="shared" si="27"/>
        <v>850.8</v>
      </c>
      <c r="K230" s="38">
        <f t="shared" si="28"/>
        <v>34032</v>
      </c>
      <c r="L230" s="81"/>
    </row>
    <row r="231" spans="1:12" s="37" customFormat="1" x14ac:dyDescent="0.2">
      <c r="A231" s="42"/>
      <c r="B231" s="198" t="s">
        <v>2049</v>
      </c>
      <c r="C231" s="199" t="s">
        <v>2031</v>
      </c>
      <c r="D231" s="42">
        <v>250</v>
      </c>
      <c r="E231" s="200">
        <v>10200</v>
      </c>
      <c r="F231" s="244">
        <f t="shared" si="25"/>
        <v>2550000</v>
      </c>
      <c r="G231" s="171" t="s">
        <v>122</v>
      </c>
      <c r="H231" s="42"/>
      <c r="I231" s="38">
        <f t="shared" si="26"/>
        <v>40</v>
      </c>
      <c r="J231" s="38">
        <f t="shared" si="27"/>
        <v>10200</v>
      </c>
      <c r="K231" s="38">
        <f t="shared" si="28"/>
        <v>408000</v>
      </c>
      <c r="L231" s="81"/>
    </row>
    <row r="232" spans="1:12" s="37" customFormat="1" x14ac:dyDescent="0.2">
      <c r="A232" s="42"/>
      <c r="B232" s="198" t="s">
        <v>2050</v>
      </c>
      <c r="C232" s="199" t="s">
        <v>2031</v>
      </c>
      <c r="D232" s="42">
        <v>420</v>
      </c>
      <c r="E232" s="200">
        <v>43000</v>
      </c>
      <c r="F232" s="244">
        <f t="shared" si="25"/>
        <v>18060000</v>
      </c>
      <c r="G232" s="171" t="s">
        <v>122</v>
      </c>
      <c r="H232" s="42"/>
      <c r="I232" s="38">
        <f t="shared" si="26"/>
        <v>67.2</v>
      </c>
      <c r="J232" s="38">
        <f t="shared" si="27"/>
        <v>43000</v>
      </c>
      <c r="K232" s="38">
        <f t="shared" si="28"/>
        <v>2889600</v>
      </c>
      <c r="L232" s="81"/>
    </row>
    <row r="233" spans="1:12" s="37" customFormat="1" x14ac:dyDescent="0.2">
      <c r="A233" s="42"/>
      <c r="B233" s="198" t="s">
        <v>2051</v>
      </c>
      <c r="C233" s="199" t="s">
        <v>2031</v>
      </c>
      <c r="D233" s="42">
        <v>200</v>
      </c>
      <c r="E233" s="200">
        <v>1100</v>
      </c>
      <c r="F233" s="244">
        <f t="shared" si="25"/>
        <v>220000</v>
      </c>
      <c r="G233" s="171" t="s">
        <v>122</v>
      </c>
      <c r="H233" s="42"/>
      <c r="I233" s="38">
        <f t="shared" si="26"/>
        <v>32</v>
      </c>
      <c r="J233" s="38">
        <f t="shared" si="27"/>
        <v>1100</v>
      </c>
      <c r="K233" s="38">
        <f t="shared" si="28"/>
        <v>35200</v>
      </c>
      <c r="L233" s="81"/>
    </row>
    <row r="234" spans="1:12" s="37" customFormat="1" x14ac:dyDescent="0.2">
      <c r="A234" s="42"/>
      <c r="B234" s="198" t="s">
        <v>2052</v>
      </c>
      <c r="C234" s="199" t="s">
        <v>2031</v>
      </c>
      <c r="D234" s="42">
        <v>100</v>
      </c>
      <c r="E234" s="200">
        <v>1100</v>
      </c>
      <c r="F234" s="244">
        <f t="shared" si="25"/>
        <v>110000</v>
      </c>
      <c r="G234" s="171" t="s">
        <v>122</v>
      </c>
      <c r="H234" s="42"/>
      <c r="I234" s="38">
        <f t="shared" si="26"/>
        <v>16</v>
      </c>
      <c r="J234" s="38">
        <f t="shared" si="27"/>
        <v>1100</v>
      </c>
      <c r="K234" s="38">
        <f t="shared" si="28"/>
        <v>17600</v>
      </c>
      <c r="L234" s="81"/>
    </row>
    <row r="235" spans="1:12" s="37" customFormat="1" x14ac:dyDescent="0.2">
      <c r="A235" s="42"/>
      <c r="B235" s="198" t="s">
        <v>2053</v>
      </c>
      <c r="C235" s="199" t="s">
        <v>2031</v>
      </c>
      <c r="D235" s="42">
        <v>100</v>
      </c>
      <c r="E235" s="200">
        <v>8750</v>
      </c>
      <c r="F235" s="244">
        <f t="shared" si="25"/>
        <v>875000</v>
      </c>
      <c r="G235" s="171" t="s">
        <v>122</v>
      </c>
      <c r="H235" s="42"/>
      <c r="I235" s="38">
        <f t="shared" si="26"/>
        <v>16</v>
      </c>
      <c r="J235" s="38">
        <f t="shared" si="27"/>
        <v>8750</v>
      </c>
      <c r="K235" s="38">
        <f t="shared" si="28"/>
        <v>140000</v>
      </c>
      <c r="L235" s="81"/>
    </row>
    <row r="236" spans="1:12" s="37" customFormat="1" x14ac:dyDescent="0.2">
      <c r="A236" s="42"/>
      <c r="B236" s="198" t="s">
        <v>2054</v>
      </c>
      <c r="C236" s="199" t="s">
        <v>2031</v>
      </c>
      <c r="D236" s="42">
        <v>200</v>
      </c>
      <c r="E236" s="200">
        <v>3051</v>
      </c>
      <c r="F236" s="244">
        <f t="shared" si="25"/>
        <v>610200</v>
      </c>
      <c r="G236" s="171" t="s">
        <v>122</v>
      </c>
      <c r="H236" s="42"/>
      <c r="I236" s="38">
        <f t="shared" si="26"/>
        <v>32</v>
      </c>
      <c r="J236" s="38">
        <f t="shared" si="27"/>
        <v>3051</v>
      </c>
      <c r="K236" s="38">
        <f t="shared" si="28"/>
        <v>97632</v>
      </c>
      <c r="L236" s="81"/>
    </row>
    <row r="237" spans="1:12" s="37" customFormat="1" x14ac:dyDescent="0.2">
      <c r="A237" s="42"/>
      <c r="B237" s="198" t="s">
        <v>2055</v>
      </c>
      <c r="C237" s="199" t="s">
        <v>2031</v>
      </c>
      <c r="D237" s="42">
        <v>250</v>
      </c>
      <c r="E237" s="200">
        <v>3051</v>
      </c>
      <c r="F237" s="244">
        <f t="shared" si="25"/>
        <v>762750</v>
      </c>
      <c r="G237" s="171" t="s">
        <v>122</v>
      </c>
      <c r="H237" s="42"/>
      <c r="I237" s="38">
        <f t="shared" si="26"/>
        <v>40</v>
      </c>
      <c r="J237" s="38">
        <f t="shared" si="27"/>
        <v>3051</v>
      </c>
      <c r="K237" s="38">
        <f t="shared" si="28"/>
        <v>122040</v>
      </c>
      <c r="L237" s="81"/>
    </row>
    <row r="238" spans="1:12" s="37" customFormat="1" x14ac:dyDescent="0.2">
      <c r="A238" s="42"/>
      <c r="B238" s="198" t="s">
        <v>2056</v>
      </c>
      <c r="C238" s="199" t="s">
        <v>2031</v>
      </c>
      <c r="D238" s="42">
        <v>200</v>
      </c>
      <c r="E238" s="200">
        <v>3051</v>
      </c>
      <c r="F238" s="244">
        <f t="shared" si="25"/>
        <v>610200</v>
      </c>
      <c r="G238" s="171" t="s">
        <v>122</v>
      </c>
      <c r="H238" s="42"/>
      <c r="I238" s="38">
        <f t="shared" si="26"/>
        <v>32</v>
      </c>
      <c r="J238" s="38">
        <f t="shared" si="27"/>
        <v>3051</v>
      </c>
      <c r="K238" s="38">
        <f t="shared" si="28"/>
        <v>97632</v>
      </c>
      <c r="L238" s="81"/>
    </row>
    <row r="239" spans="1:12" s="37" customFormat="1" x14ac:dyDescent="0.2">
      <c r="A239" s="42"/>
      <c r="B239" s="198" t="s">
        <v>2057</v>
      </c>
      <c r="C239" s="199" t="s">
        <v>2031</v>
      </c>
      <c r="D239" s="42">
        <v>112</v>
      </c>
      <c r="E239" s="200">
        <v>9359</v>
      </c>
      <c r="F239" s="244">
        <f t="shared" si="25"/>
        <v>1048208</v>
      </c>
      <c r="G239" s="171" t="s">
        <v>122</v>
      </c>
      <c r="H239" s="42"/>
      <c r="I239" s="38">
        <f t="shared" si="26"/>
        <v>17.920000000000002</v>
      </c>
      <c r="J239" s="38">
        <f t="shared" si="27"/>
        <v>9359</v>
      </c>
      <c r="K239" s="38">
        <f t="shared" si="28"/>
        <v>167713.28000000003</v>
      </c>
      <c r="L239" s="81"/>
    </row>
    <row r="240" spans="1:12" s="37" customFormat="1" x14ac:dyDescent="0.2">
      <c r="A240" s="42"/>
      <c r="B240" s="198" t="s">
        <v>2039</v>
      </c>
      <c r="C240" s="199" t="s">
        <v>2031</v>
      </c>
      <c r="D240" s="42">
        <v>150</v>
      </c>
      <c r="E240" s="200">
        <v>18022</v>
      </c>
      <c r="F240" s="244">
        <f t="shared" si="25"/>
        <v>2703300</v>
      </c>
      <c r="G240" s="171" t="s">
        <v>122</v>
      </c>
      <c r="H240" s="42"/>
      <c r="I240" s="38">
        <f t="shared" si="26"/>
        <v>24</v>
      </c>
      <c r="J240" s="38">
        <f t="shared" si="27"/>
        <v>18022</v>
      </c>
      <c r="K240" s="38">
        <f t="shared" si="28"/>
        <v>432528</v>
      </c>
      <c r="L240" s="81"/>
    </row>
    <row r="241" spans="1:12" s="37" customFormat="1" x14ac:dyDescent="0.2">
      <c r="A241" s="42"/>
      <c r="B241" s="198" t="s">
        <v>2058</v>
      </c>
      <c r="C241" s="199" t="s">
        <v>2031</v>
      </c>
      <c r="D241" s="42">
        <v>100</v>
      </c>
      <c r="E241" s="200">
        <v>7450</v>
      </c>
      <c r="F241" s="244">
        <f t="shared" si="25"/>
        <v>745000</v>
      </c>
      <c r="G241" s="171" t="s">
        <v>122</v>
      </c>
      <c r="H241" s="42"/>
      <c r="I241" s="38">
        <f t="shared" si="26"/>
        <v>16</v>
      </c>
      <c r="J241" s="38">
        <f t="shared" si="27"/>
        <v>7450</v>
      </c>
      <c r="K241" s="38">
        <f t="shared" si="28"/>
        <v>119200</v>
      </c>
      <c r="L241" s="81"/>
    </row>
    <row r="242" spans="1:12" s="37" customFormat="1" x14ac:dyDescent="0.2">
      <c r="A242" s="42"/>
      <c r="B242" s="198" t="s">
        <v>2059</v>
      </c>
      <c r="C242" s="199" t="s">
        <v>2031</v>
      </c>
      <c r="D242" s="42">
        <v>100</v>
      </c>
      <c r="E242" s="200">
        <v>10500</v>
      </c>
      <c r="F242" s="244">
        <f t="shared" si="25"/>
        <v>1050000</v>
      </c>
      <c r="G242" s="171" t="s">
        <v>122</v>
      </c>
      <c r="H242" s="42"/>
      <c r="I242" s="38">
        <f t="shared" si="26"/>
        <v>16</v>
      </c>
      <c r="J242" s="38">
        <f t="shared" si="27"/>
        <v>10500</v>
      </c>
      <c r="K242" s="38">
        <f t="shared" si="28"/>
        <v>168000</v>
      </c>
      <c r="L242" s="81"/>
    </row>
    <row r="243" spans="1:12" s="37" customFormat="1" x14ac:dyDescent="0.2">
      <c r="A243" s="42"/>
      <c r="B243" s="198" t="s">
        <v>2060</v>
      </c>
      <c r="C243" s="199" t="s">
        <v>2031</v>
      </c>
      <c r="D243" s="42">
        <v>100</v>
      </c>
      <c r="E243" s="200">
        <v>15250</v>
      </c>
      <c r="F243" s="244">
        <f t="shared" si="25"/>
        <v>1525000</v>
      </c>
      <c r="G243" s="171" t="s">
        <v>122</v>
      </c>
      <c r="H243" s="42"/>
      <c r="I243" s="38">
        <f t="shared" si="26"/>
        <v>16</v>
      </c>
      <c r="J243" s="38">
        <f t="shared" si="27"/>
        <v>15250</v>
      </c>
      <c r="K243" s="38">
        <f t="shared" si="28"/>
        <v>244000</v>
      </c>
      <c r="L243" s="81"/>
    </row>
    <row r="244" spans="1:12" s="37" customFormat="1" x14ac:dyDescent="0.2">
      <c r="A244" s="42"/>
      <c r="B244" s="198" t="s">
        <v>2061</v>
      </c>
      <c r="C244" s="199" t="s">
        <v>2031</v>
      </c>
      <c r="D244" s="42">
        <v>100</v>
      </c>
      <c r="E244" s="200">
        <v>32000</v>
      </c>
      <c r="F244" s="244">
        <f t="shared" si="25"/>
        <v>3200000</v>
      </c>
      <c r="G244" s="171" t="s">
        <v>122</v>
      </c>
      <c r="H244" s="42"/>
      <c r="I244" s="38">
        <f t="shared" si="26"/>
        <v>16</v>
      </c>
      <c r="J244" s="38">
        <f t="shared" si="27"/>
        <v>32000</v>
      </c>
      <c r="K244" s="38">
        <f t="shared" si="28"/>
        <v>512000</v>
      </c>
      <c r="L244" s="81"/>
    </row>
    <row r="245" spans="1:12" s="37" customFormat="1" x14ac:dyDescent="0.2">
      <c r="A245" s="42"/>
      <c r="B245" s="198"/>
      <c r="C245" s="199"/>
      <c r="D245" s="42"/>
      <c r="E245" s="200"/>
      <c r="F245" s="259">
        <f>SUM(F213:F244)</f>
        <v>47019634.200000003</v>
      </c>
      <c r="G245" s="259"/>
      <c r="H245" s="259"/>
      <c r="I245" s="259"/>
      <c r="J245" s="259"/>
      <c r="K245" s="259">
        <f t="shared" ref="K245" si="29">SUM(K213:K244)</f>
        <v>7523141.4720000001</v>
      </c>
      <c r="L245" s="81"/>
    </row>
    <row r="246" spans="1:12" s="37" customFormat="1" x14ac:dyDescent="0.2">
      <c r="A246" s="42" t="s">
        <v>2181</v>
      </c>
      <c r="B246" s="226" t="s">
        <v>2062</v>
      </c>
      <c r="C246" s="199"/>
      <c r="D246" s="42"/>
      <c r="E246" s="200"/>
      <c r="F246" s="244"/>
      <c r="G246" s="171"/>
      <c r="H246" s="248" t="s">
        <v>2198</v>
      </c>
      <c r="I246" s="38"/>
      <c r="J246" s="38"/>
      <c r="K246" s="38"/>
      <c r="L246" s="81"/>
    </row>
    <row r="247" spans="1:12" s="37" customFormat="1" x14ac:dyDescent="0.2">
      <c r="A247" s="42"/>
      <c r="B247" s="198" t="s">
        <v>2063</v>
      </c>
      <c r="C247" s="199" t="s">
        <v>2064</v>
      </c>
      <c r="D247" s="42">
        <v>50</v>
      </c>
      <c r="E247" s="200">
        <v>30140</v>
      </c>
      <c r="F247" s="244">
        <f t="shared" ref="F247:F260" si="30">D247*E247</f>
        <v>1507000</v>
      </c>
      <c r="G247" s="171" t="s">
        <v>122</v>
      </c>
      <c r="H247" s="42"/>
      <c r="I247" s="38">
        <f t="shared" si="26"/>
        <v>8</v>
      </c>
      <c r="J247" s="38">
        <f t="shared" si="27"/>
        <v>30140</v>
      </c>
      <c r="K247" s="38">
        <f t="shared" si="28"/>
        <v>241120</v>
      </c>
      <c r="L247" s="81"/>
    </row>
    <row r="248" spans="1:12" s="37" customFormat="1" x14ac:dyDescent="0.2">
      <c r="A248" s="42"/>
      <c r="B248" s="198" t="s">
        <v>2065</v>
      </c>
      <c r="C248" s="199" t="s">
        <v>2064</v>
      </c>
      <c r="D248" s="42">
        <v>50</v>
      </c>
      <c r="E248" s="200">
        <v>25850</v>
      </c>
      <c r="F248" s="244">
        <f t="shared" si="30"/>
        <v>1292500</v>
      </c>
      <c r="G248" s="171" t="s">
        <v>122</v>
      </c>
      <c r="H248" s="42"/>
      <c r="I248" s="38">
        <f t="shared" si="26"/>
        <v>8</v>
      </c>
      <c r="J248" s="38">
        <f t="shared" si="27"/>
        <v>25850</v>
      </c>
      <c r="K248" s="38">
        <f t="shared" si="28"/>
        <v>206800</v>
      </c>
      <c r="L248" s="81"/>
    </row>
    <row r="249" spans="1:12" s="37" customFormat="1" x14ac:dyDescent="0.2">
      <c r="A249" s="42"/>
      <c r="B249" s="198" t="s">
        <v>2066</v>
      </c>
      <c r="C249" s="199" t="s">
        <v>2064</v>
      </c>
      <c r="D249" s="42">
        <v>100</v>
      </c>
      <c r="E249" s="200">
        <v>25850</v>
      </c>
      <c r="F249" s="244">
        <f t="shared" si="30"/>
        <v>2585000</v>
      </c>
      <c r="G249" s="171" t="s">
        <v>122</v>
      </c>
      <c r="H249" s="42"/>
      <c r="I249" s="38">
        <f t="shared" si="26"/>
        <v>16</v>
      </c>
      <c r="J249" s="38">
        <f t="shared" si="27"/>
        <v>25850</v>
      </c>
      <c r="K249" s="38">
        <f t="shared" si="28"/>
        <v>413600</v>
      </c>
      <c r="L249" s="81"/>
    </row>
    <row r="250" spans="1:12" s="37" customFormat="1" x14ac:dyDescent="0.2">
      <c r="A250" s="42"/>
      <c r="B250" s="198" t="s">
        <v>2067</v>
      </c>
      <c r="C250" s="199" t="s">
        <v>2064</v>
      </c>
      <c r="D250" s="42">
        <v>100</v>
      </c>
      <c r="E250" s="200">
        <v>25850</v>
      </c>
      <c r="F250" s="244">
        <f t="shared" si="30"/>
        <v>2585000</v>
      </c>
      <c r="G250" s="171" t="s">
        <v>122</v>
      </c>
      <c r="H250" s="42"/>
      <c r="I250" s="38">
        <f t="shared" si="26"/>
        <v>16</v>
      </c>
      <c r="J250" s="38">
        <f t="shared" si="27"/>
        <v>25850</v>
      </c>
      <c r="K250" s="38">
        <f t="shared" si="28"/>
        <v>413600</v>
      </c>
      <c r="L250" s="81"/>
    </row>
    <row r="251" spans="1:12" s="37" customFormat="1" x14ac:dyDescent="0.2">
      <c r="A251" s="42"/>
      <c r="B251" s="198" t="s">
        <v>2068</v>
      </c>
      <c r="C251" s="199" t="s">
        <v>2064</v>
      </c>
      <c r="D251" s="42">
        <v>150</v>
      </c>
      <c r="E251" s="200">
        <v>25850</v>
      </c>
      <c r="F251" s="244">
        <f t="shared" si="30"/>
        <v>3877500</v>
      </c>
      <c r="G251" s="171" t="s">
        <v>122</v>
      </c>
      <c r="H251" s="42"/>
      <c r="I251" s="38">
        <f t="shared" si="26"/>
        <v>24</v>
      </c>
      <c r="J251" s="38">
        <f t="shared" si="27"/>
        <v>25850</v>
      </c>
      <c r="K251" s="38">
        <f t="shared" si="28"/>
        <v>620400</v>
      </c>
      <c r="L251" s="81"/>
    </row>
    <row r="252" spans="1:12" s="37" customFormat="1" x14ac:dyDescent="0.2">
      <c r="A252" s="42"/>
      <c r="B252" s="198" t="s">
        <v>2069</v>
      </c>
      <c r="C252" s="199" t="s">
        <v>2064</v>
      </c>
      <c r="D252" s="42">
        <v>150</v>
      </c>
      <c r="E252" s="200">
        <v>25300</v>
      </c>
      <c r="F252" s="244">
        <f t="shared" si="30"/>
        <v>3795000</v>
      </c>
      <c r="G252" s="171" t="s">
        <v>122</v>
      </c>
      <c r="H252" s="42"/>
      <c r="I252" s="38">
        <f t="shared" si="26"/>
        <v>24</v>
      </c>
      <c r="J252" s="38">
        <f t="shared" si="27"/>
        <v>25300</v>
      </c>
      <c r="K252" s="38">
        <f t="shared" si="28"/>
        <v>607200</v>
      </c>
      <c r="L252" s="81"/>
    </row>
    <row r="253" spans="1:12" s="37" customFormat="1" x14ac:dyDescent="0.2">
      <c r="A253" s="42"/>
      <c r="B253" s="198" t="s">
        <v>2070</v>
      </c>
      <c r="C253" s="199" t="s">
        <v>2064</v>
      </c>
      <c r="D253" s="42">
        <v>200</v>
      </c>
      <c r="E253" s="200">
        <v>25300</v>
      </c>
      <c r="F253" s="244">
        <f t="shared" si="30"/>
        <v>5060000</v>
      </c>
      <c r="G253" s="171" t="s">
        <v>122</v>
      </c>
      <c r="H253" s="42"/>
      <c r="I253" s="38">
        <f t="shared" si="26"/>
        <v>32</v>
      </c>
      <c r="J253" s="38">
        <f t="shared" si="27"/>
        <v>25300</v>
      </c>
      <c r="K253" s="38">
        <f t="shared" si="28"/>
        <v>809600</v>
      </c>
      <c r="L253" s="81"/>
    </row>
    <row r="254" spans="1:12" s="37" customFormat="1" x14ac:dyDescent="0.2">
      <c r="A254" s="42"/>
      <c r="B254" s="198" t="s">
        <v>2071</v>
      </c>
      <c r="C254" s="199" t="s">
        <v>2064</v>
      </c>
      <c r="D254" s="42">
        <v>200</v>
      </c>
      <c r="E254" s="200">
        <v>25300</v>
      </c>
      <c r="F254" s="244">
        <f t="shared" si="30"/>
        <v>5060000</v>
      </c>
      <c r="G254" s="171" t="s">
        <v>122</v>
      </c>
      <c r="H254" s="42"/>
      <c r="I254" s="38">
        <f t="shared" si="26"/>
        <v>32</v>
      </c>
      <c r="J254" s="38">
        <f t="shared" si="27"/>
        <v>25300</v>
      </c>
      <c r="K254" s="38">
        <f t="shared" si="28"/>
        <v>809600</v>
      </c>
      <c r="L254" s="81"/>
    </row>
    <row r="255" spans="1:12" s="37" customFormat="1" x14ac:dyDescent="0.2">
      <c r="A255" s="42"/>
      <c r="B255" s="198" t="s">
        <v>2072</v>
      </c>
      <c r="C255" s="199" t="s">
        <v>2064</v>
      </c>
      <c r="D255" s="42">
        <v>200</v>
      </c>
      <c r="E255" s="200">
        <v>25300</v>
      </c>
      <c r="F255" s="244">
        <f t="shared" si="30"/>
        <v>5060000</v>
      </c>
      <c r="G255" s="171" t="s">
        <v>122</v>
      </c>
      <c r="H255" s="42"/>
      <c r="I255" s="38">
        <f t="shared" si="26"/>
        <v>32</v>
      </c>
      <c r="J255" s="38">
        <f t="shared" si="27"/>
        <v>25300</v>
      </c>
      <c r="K255" s="38">
        <f t="shared" si="28"/>
        <v>809600</v>
      </c>
      <c r="L255" s="81"/>
    </row>
    <row r="256" spans="1:12" s="37" customFormat="1" x14ac:dyDescent="0.2">
      <c r="A256" s="42"/>
      <c r="B256" s="198" t="s">
        <v>2073</v>
      </c>
      <c r="C256" s="199" t="s">
        <v>2064</v>
      </c>
      <c r="D256" s="42">
        <v>200</v>
      </c>
      <c r="E256" s="200">
        <v>25300</v>
      </c>
      <c r="F256" s="244">
        <f t="shared" si="30"/>
        <v>5060000</v>
      </c>
      <c r="G256" s="171" t="s">
        <v>122</v>
      </c>
      <c r="H256" s="42"/>
      <c r="I256" s="38">
        <f t="shared" si="26"/>
        <v>32</v>
      </c>
      <c r="J256" s="38">
        <f t="shared" si="27"/>
        <v>25300</v>
      </c>
      <c r="K256" s="38">
        <f t="shared" si="28"/>
        <v>809600</v>
      </c>
      <c r="L256" s="81"/>
    </row>
    <row r="257" spans="1:12" s="37" customFormat="1" x14ac:dyDescent="0.2">
      <c r="A257" s="42"/>
      <c r="B257" s="198" t="s">
        <v>2074</v>
      </c>
      <c r="C257" s="199" t="s">
        <v>2064</v>
      </c>
      <c r="D257" s="42">
        <v>150</v>
      </c>
      <c r="E257" s="200">
        <v>25300</v>
      </c>
      <c r="F257" s="244">
        <f t="shared" si="30"/>
        <v>3795000</v>
      </c>
      <c r="G257" s="171" t="s">
        <v>122</v>
      </c>
      <c r="H257" s="42"/>
      <c r="I257" s="38">
        <f t="shared" si="26"/>
        <v>24</v>
      </c>
      <c r="J257" s="38">
        <f t="shared" si="27"/>
        <v>25300</v>
      </c>
      <c r="K257" s="38">
        <f t="shared" si="28"/>
        <v>607200</v>
      </c>
      <c r="L257" s="81"/>
    </row>
    <row r="258" spans="1:12" s="37" customFormat="1" x14ac:dyDescent="0.2">
      <c r="A258" s="42"/>
      <c r="B258" s="198" t="s">
        <v>2075</v>
      </c>
      <c r="C258" s="199" t="s">
        <v>2064</v>
      </c>
      <c r="D258" s="42">
        <v>200</v>
      </c>
      <c r="E258" s="200">
        <v>25300</v>
      </c>
      <c r="F258" s="244">
        <f t="shared" si="30"/>
        <v>5060000</v>
      </c>
      <c r="G258" s="171" t="s">
        <v>122</v>
      </c>
      <c r="H258" s="42"/>
      <c r="I258" s="38">
        <f t="shared" si="26"/>
        <v>32</v>
      </c>
      <c r="J258" s="38">
        <f t="shared" si="27"/>
        <v>25300</v>
      </c>
      <c r="K258" s="38">
        <f t="shared" si="28"/>
        <v>809600</v>
      </c>
      <c r="L258" s="81"/>
    </row>
    <row r="259" spans="1:12" s="37" customFormat="1" x14ac:dyDescent="0.2">
      <c r="A259" s="42"/>
      <c r="B259" s="198" t="s">
        <v>2076</v>
      </c>
      <c r="C259" s="199" t="s">
        <v>2064</v>
      </c>
      <c r="D259" s="42">
        <v>200</v>
      </c>
      <c r="E259" s="200">
        <v>25300</v>
      </c>
      <c r="F259" s="244">
        <f t="shared" si="30"/>
        <v>5060000</v>
      </c>
      <c r="G259" s="171" t="s">
        <v>122</v>
      </c>
      <c r="H259" s="42"/>
      <c r="I259" s="38">
        <f t="shared" si="26"/>
        <v>32</v>
      </c>
      <c r="J259" s="38">
        <f t="shared" si="27"/>
        <v>25300</v>
      </c>
      <c r="K259" s="38">
        <f t="shared" si="28"/>
        <v>809600</v>
      </c>
      <c r="L259" s="81"/>
    </row>
    <row r="260" spans="1:12" s="37" customFormat="1" x14ac:dyDescent="0.2">
      <c r="A260" s="42"/>
      <c r="B260" s="198" t="s">
        <v>2077</v>
      </c>
      <c r="C260" s="199" t="s">
        <v>2064</v>
      </c>
      <c r="D260" s="42">
        <v>200</v>
      </c>
      <c r="E260" s="200">
        <v>25300</v>
      </c>
      <c r="F260" s="244">
        <f t="shared" si="30"/>
        <v>5060000</v>
      </c>
      <c r="G260" s="171" t="s">
        <v>122</v>
      </c>
      <c r="H260" s="42"/>
      <c r="I260" s="38">
        <f t="shared" si="26"/>
        <v>32</v>
      </c>
      <c r="J260" s="38">
        <f t="shared" si="27"/>
        <v>25300</v>
      </c>
      <c r="K260" s="38">
        <f t="shared" si="28"/>
        <v>809600</v>
      </c>
      <c r="L260" s="81"/>
    </row>
    <row r="261" spans="1:12" s="37" customFormat="1" x14ac:dyDescent="0.2">
      <c r="A261" s="42"/>
      <c r="B261" s="198"/>
      <c r="C261" s="199"/>
      <c r="D261" s="42"/>
      <c r="E261" s="200"/>
      <c r="F261" s="259">
        <f>SUM(F247:F260)</f>
        <v>54857000</v>
      </c>
      <c r="G261" s="259"/>
      <c r="H261" s="259"/>
      <c r="I261" s="259"/>
      <c r="J261" s="259"/>
      <c r="K261" s="259">
        <f t="shared" ref="K261" si="31">SUM(K247:K260)</f>
        <v>8777120</v>
      </c>
      <c r="L261" s="81"/>
    </row>
    <row r="262" spans="1:12" s="37" customFormat="1" x14ac:dyDescent="0.2">
      <c r="A262" s="42" t="s">
        <v>2182</v>
      </c>
      <c r="B262" s="226" t="s">
        <v>2078</v>
      </c>
      <c r="C262" s="161"/>
      <c r="D262" s="42"/>
      <c r="E262" s="227"/>
      <c r="F262" s="244"/>
      <c r="G262" s="171"/>
      <c r="H262" s="248" t="s">
        <v>2198</v>
      </c>
      <c r="I262" s="38"/>
      <c r="J262" s="38"/>
      <c r="K262" s="38"/>
      <c r="L262" s="81"/>
    </row>
    <row r="263" spans="1:12" s="37" customFormat="1" x14ac:dyDescent="0.2">
      <c r="A263" s="42"/>
      <c r="B263" s="198" t="s">
        <v>2079</v>
      </c>
      <c r="C263" s="161" t="s">
        <v>205</v>
      </c>
      <c r="D263" s="42">
        <v>15</v>
      </c>
      <c r="E263" s="227">
        <v>25000</v>
      </c>
      <c r="F263" s="244">
        <f t="shared" ref="F263:F300" si="32">D263*E263</f>
        <v>375000</v>
      </c>
      <c r="G263" s="171" t="s">
        <v>122</v>
      </c>
      <c r="H263" s="42"/>
      <c r="I263" s="38">
        <f t="shared" si="26"/>
        <v>2.4</v>
      </c>
      <c r="J263" s="38">
        <f t="shared" si="27"/>
        <v>25000</v>
      </c>
      <c r="K263" s="38">
        <f t="shared" si="28"/>
        <v>60000</v>
      </c>
      <c r="L263" s="81"/>
    </row>
    <row r="264" spans="1:12" s="37" customFormat="1" x14ac:dyDescent="0.2">
      <c r="A264" s="42"/>
      <c r="B264" s="198" t="s">
        <v>2080</v>
      </c>
      <c r="C264" s="161" t="s">
        <v>205</v>
      </c>
      <c r="D264" s="42">
        <v>7.6</v>
      </c>
      <c r="E264" s="227">
        <v>41000</v>
      </c>
      <c r="F264" s="244">
        <f t="shared" si="32"/>
        <v>311600</v>
      </c>
      <c r="G264" s="171" t="s">
        <v>122</v>
      </c>
      <c r="H264" s="42"/>
      <c r="I264" s="38">
        <f t="shared" si="26"/>
        <v>1.216</v>
      </c>
      <c r="J264" s="38">
        <f t="shared" si="27"/>
        <v>41000</v>
      </c>
      <c r="K264" s="38">
        <f t="shared" si="28"/>
        <v>49856</v>
      </c>
      <c r="L264" s="81"/>
    </row>
    <row r="265" spans="1:12" s="37" customFormat="1" x14ac:dyDescent="0.2">
      <c r="A265" s="42"/>
      <c r="B265" s="198" t="s">
        <v>2081</v>
      </c>
      <c r="C265" s="161" t="s">
        <v>57</v>
      </c>
      <c r="D265" s="42">
        <v>80</v>
      </c>
      <c r="E265" s="227">
        <v>1200</v>
      </c>
      <c r="F265" s="244">
        <f t="shared" si="32"/>
        <v>96000</v>
      </c>
      <c r="G265" s="171" t="s">
        <v>122</v>
      </c>
      <c r="H265" s="42"/>
      <c r="I265" s="38">
        <f t="shared" si="26"/>
        <v>12.8</v>
      </c>
      <c r="J265" s="38">
        <f t="shared" si="27"/>
        <v>1200</v>
      </c>
      <c r="K265" s="38">
        <f t="shared" si="28"/>
        <v>15360</v>
      </c>
      <c r="L265" s="81"/>
    </row>
    <row r="266" spans="1:12" s="37" customFormat="1" x14ac:dyDescent="0.2">
      <c r="A266" s="42"/>
      <c r="B266" s="234" t="s">
        <v>2082</v>
      </c>
      <c r="C266" s="42" t="s">
        <v>205</v>
      </c>
      <c r="D266" s="42">
        <v>90</v>
      </c>
      <c r="E266" s="227">
        <v>900</v>
      </c>
      <c r="F266" s="244">
        <f t="shared" si="32"/>
        <v>81000</v>
      </c>
      <c r="G266" s="171" t="s">
        <v>122</v>
      </c>
      <c r="H266" s="42"/>
      <c r="I266" s="38">
        <f t="shared" si="26"/>
        <v>14.4</v>
      </c>
      <c r="J266" s="38">
        <f t="shared" si="27"/>
        <v>900</v>
      </c>
      <c r="K266" s="38">
        <f t="shared" si="28"/>
        <v>12960</v>
      </c>
      <c r="L266" s="81"/>
    </row>
    <row r="267" spans="1:12" s="37" customFormat="1" x14ac:dyDescent="0.2">
      <c r="A267" s="42"/>
      <c r="B267" s="198" t="s">
        <v>2083</v>
      </c>
      <c r="C267" s="161" t="s">
        <v>166</v>
      </c>
      <c r="D267" s="42">
        <v>75</v>
      </c>
      <c r="E267" s="227">
        <v>720</v>
      </c>
      <c r="F267" s="244">
        <f t="shared" si="32"/>
        <v>54000</v>
      </c>
      <c r="G267" s="171" t="s">
        <v>122</v>
      </c>
      <c r="H267" s="42"/>
      <c r="I267" s="38">
        <f t="shared" si="26"/>
        <v>12</v>
      </c>
      <c r="J267" s="38">
        <f t="shared" si="27"/>
        <v>720</v>
      </c>
      <c r="K267" s="38">
        <f t="shared" si="28"/>
        <v>8640</v>
      </c>
      <c r="L267" s="81"/>
    </row>
    <row r="268" spans="1:12" s="37" customFormat="1" x14ac:dyDescent="0.2">
      <c r="A268" s="42"/>
      <c r="B268" s="198" t="s">
        <v>2084</v>
      </c>
      <c r="C268" s="161" t="s">
        <v>205</v>
      </c>
      <c r="D268" s="42">
        <v>250</v>
      </c>
      <c r="E268" s="227">
        <v>450</v>
      </c>
      <c r="F268" s="244">
        <f t="shared" si="32"/>
        <v>112500</v>
      </c>
      <c r="G268" s="171" t="s">
        <v>122</v>
      </c>
      <c r="H268" s="42"/>
      <c r="I268" s="38">
        <f t="shared" si="26"/>
        <v>40</v>
      </c>
      <c r="J268" s="38">
        <f t="shared" si="27"/>
        <v>450</v>
      </c>
      <c r="K268" s="38">
        <f t="shared" si="28"/>
        <v>18000</v>
      </c>
      <c r="L268" s="81"/>
    </row>
    <row r="269" spans="1:12" s="37" customFormat="1" x14ac:dyDescent="0.2">
      <c r="A269" s="42"/>
      <c r="B269" s="198" t="s">
        <v>2085</v>
      </c>
      <c r="C269" s="161" t="s">
        <v>205</v>
      </c>
      <c r="D269" s="42">
        <v>12</v>
      </c>
      <c r="E269" s="227">
        <v>3200</v>
      </c>
      <c r="F269" s="244">
        <f t="shared" si="32"/>
        <v>38400</v>
      </c>
      <c r="G269" s="171" t="s">
        <v>122</v>
      </c>
      <c r="H269" s="42"/>
      <c r="I269" s="38">
        <f t="shared" si="26"/>
        <v>1.92</v>
      </c>
      <c r="J269" s="38">
        <f t="shared" si="27"/>
        <v>3200</v>
      </c>
      <c r="K269" s="38">
        <f t="shared" si="28"/>
        <v>6144</v>
      </c>
      <c r="L269" s="81"/>
    </row>
    <row r="270" spans="1:12" s="37" customFormat="1" x14ac:dyDescent="0.2">
      <c r="A270" s="42"/>
      <c r="B270" s="198" t="s">
        <v>2086</v>
      </c>
      <c r="C270" s="161" t="s">
        <v>205</v>
      </c>
      <c r="D270" s="42">
        <v>120</v>
      </c>
      <c r="E270" s="227">
        <v>4200</v>
      </c>
      <c r="F270" s="244">
        <f t="shared" si="32"/>
        <v>504000</v>
      </c>
      <c r="G270" s="171" t="s">
        <v>122</v>
      </c>
      <c r="H270" s="42"/>
      <c r="I270" s="38">
        <f t="shared" si="26"/>
        <v>19.2</v>
      </c>
      <c r="J270" s="38">
        <f t="shared" si="27"/>
        <v>4200</v>
      </c>
      <c r="K270" s="38">
        <f t="shared" si="28"/>
        <v>80640</v>
      </c>
      <c r="L270" s="81"/>
    </row>
    <row r="271" spans="1:12" s="37" customFormat="1" x14ac:dyDescent="0.2">
      <c r="A271" s="42"/>
      <c r="B271" s="198" t="s">
        <v>2087</v>
      </c>
      <c r="C271" s="161" t="s">
        <v>205</v>
      </c>
      <c r="D271" s="42">
        <v>150</v>
      </c>
      <c r="E271" s="227">
        <v>3500</v>
      </c>
      <c r="F271" s="244">
        <f t="shared" si="32"/>
        <v>525000</v>
      </c>
      <c r="G271" s="171" t="s">
        <v>122</v>
      </c>
      <c r="H271" s="42"/>
      <c r="I271" s="38">
        <f t="shared" si="26"/>
        <v>24</v>
      </c>
      <c r="J271" s="38">
        <f t="shared" si="27"/>
        <v>3500</v>
      </c>
      <c r="K271" s="38">
        <f t="shared" si="28"/>
        <v>84000</v>
      </c>
      <c r="L271" s="81"/>
    </row>
    <row r="272" spans="1:12" s="37" customFormat="1" x14ac:dyDescent="0.2">
      <c r="A272" s="42"/>
      <c r="B272" s="198" t="s">
        <v>2088</v>
      </c>
      <c r="C272" s="161" t="s">
        <v>205</v>
      </c>
      <c r="D272" s="42">
        <v>90</v>
      </c>
      <c r="E272" s="227">
        <v>1500</v>
      </c>
      <c r="F272" s="244">
        <f t="shared" si="32"/>
        <v>135000</v>
      </c>
      <c r="G272" s="171" t="s">
        <v>122</v>
      </c>
      <c r="H272" s="42"/>
      <c r="I272" s="38">
        <f t="shared" si="26"/>
        <v>14.4</v>
      </c>
      <c r="J272" s="38">
        <f t="shared" si="27"/>
        <v>1500</v>
      </c>
      <c r="K272" s="38">
        <f t="shared" si="28"/>
        <v>21600</v>
      </c>
      <c r="L272" s="81"/>
    </row>
    <row r="273" spans="1:12" s="37" customFormat="1" x14ac:dyDescent="0.2">
      <c r="A273" s="42"/>
      <c r="B273" s="198" t="s">
        <v>2089</v>
      </c>
      <c r="C273" s="161" t="s">
        <v>57</v>
      </c>
      <c r="D273" s="42">
        <v>15</v>
      </c>
      <c r="E273" s="227">
        <v>2900</v>
      </c>
      <c r="F273" s="244">
        <f t="shared" si="32"/>
        <v>43500</v>
      </c>
      <c r="G273" s="171" t="s">
        <v>122</v>
      </c>
      <c r="H273" s="42"/>
      <c r="I273" s="38">
        <f t="shared" si="26"/>
        <v>2.4</v>
      </c>
      <c r="J273" s="38">
        <f t="shared" si="27"/>
        <v>2900</v>
      </c>
      <c r="K273" s="38">
        <f t="shared" si="28"/>
        <v>6960</v>
      </c>
      <c r="L273" s="81"/>
    </row>
    <row r="274" spans="1:12" s="37" customFormat="1" x14ac:dyDescent="0.2">
      <c r="A274" s="42"/>
      <c r="B274" s="198" t="s">
        <v>2090</v>
      </c>
      <c r="C274" s="161" t="s">
        <v>57</v>
      </c>
      <c r="D274" s="42">
        <v>16</v>
      </c>
      <c r="E274" s="227">
        <v>13200</v>
      </c>
      <c r="F274" s="244">
        <f t="shared" si="32"/>
        <v>211200</v>
      </c>
      <c r="G274" s="171" t="s">
        <v>122</v>
      </c>
      <c r="H274" s="42"/>
      <c r="I274" s="38">
        <f t="shared" si="26"/>
        <v>2.56</v>
      </c>
      <c r="J274" s="38">
        <f t="shared" si="27"/>
        <v>13200</v>
      </c>
      <c r="K274" s="38">
        <f t="shared" si="28"/>
        <v>33792</v>
      </c>
      <c r="L274" s="81"/>
    </row>
    <row r="275" spans="1:12" s="37" customFormat="1" x14ac:dyDescent="0.2">
      <c r="A275" s="42"/>
      <c r="B275" s="198" t="s">
        <v>2091</v>
      </c>
      <c r="C275" s="161" t="s">
        <v>57</v>
      </c>
      <c r="D275" s="42">
        <v>48</v>
      </c>
      <c r="E275" s="227">
        <v>35000</v>
      </c>
      <c r="F275" s="244">
        <f t="shared" si="32"/>
        <v>1680000</v>
      </c>
      <c r="G275" s="171" t="s">
        <v>122</v>
      </c>
      <c r="H275" s="42"/>
      <c r="I275" s="38">
        <f t="shared" si="26"/>
        <v>7.68</v>
      </c>
      <c r="J275" s="38">
        <f t="shared" si="27"/>
        <v>35000</v>
      </c>
      <c r="K275" s="38">
        <f t="shared" si="28"/>
        <v>268800</v>
      </c>
      <c r="L275" s="81"/>
    </row>
    <row r="276" spans="1:12" s="37" customFormat="1" x14ac:dyDescent="0.2">
      <c r="A276" s="42"/>
      <c r="B276" s="198" t="s">
        <v>2092</v>
      </c>
      <c r="C276" s="161"/>
      <c r="D276" s="42"/>
      <c r="E276" s="227"/>
      <c r="F276" s="244">
        <f t="shared" si="32"/>
        <v>0</v>
      </c>
      <c r="G276" s="171"/>
      <c r="H276" s="42"/>
      <c r="I276" s="38"/>
      <c r="J276" s="38"/>
      <c r="K276" s="38"/>
      <c r="L276" s="81"/>
    </row>
    <row r="277" spans="1:12" s="37" customFormat="1" x14ac:dyDescent="0.2">
      <c r="A277" s="42"/>
      <c r="B277" s="198" t="s">
        <v>639</v>
      </c>
      <c r="C277" s="161" t="s">
        <v>57</v>
      </c>
      <c r="D277" s="42">
        <v>24</v>
      </c>
      <c r="E277" s="227">
        <v>2000</v>
      </c>
      <c r="F277" s="244">
        <f t="shared" si="32"/>
        <v>48000</v>
      </c>
      <c r="G277" s="171" t="s">
        <v>122</v>
      </c>
      <c r="H277" s="42"/>
      <c r="I277" s="38">
        <f t="shared" ref="I277:I339" si="33">D277*0.16</f>
        <v>3.84</v>
      </c>
      <c r="J277" s="38">
        <f t="shared" ref="J277:J339" si="34">E277</f>
        <v>2000</v>
      </c>
      <c r="K277" s="38">
        <f t="shared" ref="K277:K339" si="35">I277*J277</f>
        <v>7680</v>
      </c>
      <c r="L277" s="81"/>
    </row>
    <row r="278" spans="1:12" s="37" customFormat="1" x14ac:dyDescent="0.2">
      <c r="A278" s="42"/>
      <c r="B278" s="198" t="s">
        <v>640</v>
      </c>
      <c r="C278" s="161" t="s">
        <v>57</v>
      </c>
      <c r="D278" s="42">
        <v>24</v>
      </c>
      <c r="E278" s="227">
        <v>3000</v>
      </c>
      <c r="F278" s="244">
        <f t="shared" si="32"/>
        <v>72000</v>
      </c>
      <c r="G278" s="171" t="s">
        <v>122</v>
      </c>
      <c r="H278" s="42"/>
      <c r="I278" s="38">
        <f t="shared" si="33"/>
        <v>3.84</v>
      </c>
      <c r="J278" s="38">
        <f t="shared" si="34"/>
        <v>3000</v>
      </c>
      <c r="K278" s="38">
        <f t="shared" si="35"/>
        <v>11520</v>
      </c>
      <c r="L278" s="81"/>
    </row>
    <row r="279" spans="1:12" s="37" customFormat="1" x14ac:dyDescent="0.2">
      <c r="A279" s="42"/>
      <c r="B279" s="198" t="s">
        <v>641</v>
      </c>
      <c r="C279" s="161" t="s">
        <v>57</v>
      </c>
      <c r="D279" s="42">
        <v>24</v>
      </c>
      <c r="E279" s="227">
        <v>5000</v>
      </c>
      <c r="F279" s="244">
        <f t="shared" si="32"/>
        <v>120000</v>
      </c>
      <c r="G279" s="171" t="s">
        <v>122</v>
      </c>
      <c r="H279" s="42"/>
      <c r="I279" s="38">
        <f t="shared" si="33"/>
        <v>3.84</v>
      </c>
      <c r="J279" s="38">
        <f t="shared" si="34"/>
        <v>5000</v>
      </c>
      <c r="K279" s="38">
        <f t="shared" si="35"/>
        <v>19200</v>
      </c>
      <c r="L279" s="81"/>
    </row>
    <row r="280" spans="1:12" s="37" customFormat="1" x14ac:dyDescent="0.2">
      <c r="A280" s="42"/>
      <c r="B280" s="198" t="s">
        <v>2093</v>
      </c>
      <c r="C280" s="161" t="s">
        <v>166</v>
      </c>
      <c r="D280" s="42">
        <v>300</v>
      </c>
      <c r="E280" s="227">
        <v>31000</v>
      </c>
      <c r="F280" s="244">
        <f t="shared" si="32"/>
        <v>9300000</v>
      </c>
      <c r="G280" s="171" t="s">
        <v>122</v>
      </c>
      <c r="H280" s="42"/>
      <c r="I280" s="38">
        <f t="shared" si="33"/>
        <v>48</v>
      </c>
      <c r="J280" s="38">
        <f t="shared" si="34"/>
        <v>31000</v>
      </c>
      <c r="K280" s="38">
        <f t="shared" si="35"/>
        <v>1488000</v>
      </c>
      <c r="L280" s="81"/>
    </row>
    <row r="281" spans="1:12" s="37" customFormat="1" x14ac:dyDescent="0.2">
      <c r="A281" s="42"/>
      <c r="B281" s="198" t="s">
        <v>2094</v>
      </c>
      <c r="C281" s="161" t="s">
        <v>166</v>
      </c>
      <c r="D281" s="42">
        <v>300</v>
      </c>
      <c r="E281" s="227">
        <v>15724</v>
      </c>
      <c r="F281" s="244">
        <f t="shared" si="32"/>
        <v>4717200</v>
      </c>
      <c r="G281" s="171" t="s">
        <v>122</v>
      </c>
      <c r="H281" s="42"/>
      <c r="I281" s="38">
        <f t="shared" si="33"/>
        <v>48</v>
      </c>
      <c r="J281" s="38">
        <f t="shared" si="34"/>
        <v>15724</v>
      </c>
      <c r="K281" s="38">
        <f t="shared" si="35"/>
        <v>754752</v>
      </c>
      <c r="L281" s="81"/>
    </row>
    <row r="282" spans="1:12" s="37" customFormat="1" x14ac:dyDescent="0.2">
      <c r="A282" s="42"/>
      <c r="B282" s="198" t="s">
        <v>2095</v>
      </c>
      <c r="C282" s="161" t="s">
        <v>166</v>
      </c>
      <c r="D282" s="42">
        <v>160</v>
      </c>
      <c r="E282" s="227">
        <v>1389</v>
      </c>
      <c r="F282" s="244">
        <f t="shared" si="32"/>
        <v>222240</v>
      </c>
      <c r="G282" s="171" t="s">
        <v>122</v>
      </c>
      <c r="H282" s="42"/>
      <c r="I282" s="38">
        <f t="shared" si="33"/>
        <v>25.6</v>
      </c>
      <c r="J282" s="38">
        <f t="shared" si="34"/>
        <v>1389</v>
      </c>
      <c r="K282" s="38">
        <f t="shared" si="35"/>
        <v>35558.400000000001</v>
      </c>
      <c r="L282" s="81"/>
    </row>
    <row r="283" spans="1:12" s="37" customFormat="1" x14ac:dyDescent="0.2">
      <c r="A283" s="42"/>
      <c r="B283" s="198" t="s">
        <v>2096</v>
      </c>
      <c r="C283" s="161" t="s">
        <v>166</v>
      </c>
      <c r="D283" s="42">
        <v>300</v>
      </c>
      <c r="E283" s="227">
        <v>1100</v>
      </c>
      <c r="F283" s="244">
        <f t="shared" si="32"/>
        <v>330000</v>
      </c>
      <c r="G283" s="171" t="s">
        <v>122</v>
      </c>
      <c r="H283" s="42"/>
      <c r="I283" s="38">
        <f t="shared" si="33"/>
        <v>48</v>
      </c>
      <c r="J283" s="38">
        <f t="shared" si="34"/>
        <v>1100</v>
      </c>
      <c r="K283" s="38">
        <f t="shared" si="35"/>
        <v>52800</v>
      </c>
      <c r="L283" s="81"/>
    </row>
    <row r="284" spans="1:12" s="37" customFormat="1" x14ac:dyDescent="0.2">
      <c r="A284" s="42"/>
      <c r="B284" s="198" t="s">
        <v>2097</v>
      </c>
      <c r="C284" s="161" t="s">
        <v>166</v>
      </c>
      <c r="D284" s="42">
        <v>3000</v>
      </c>
      <c r="E284" s="227">
        <v>1000</v>
      </c>
      <c r="F284" s="244">
        <f t="shared" si="32"/>
        <v>3000000</v>
      </c>
      <c r="G284" s="171" t="s">
        <v>122</v>
      </c>
      <c r="H284" s="42"/>
      <c r="I284" s="38">
        <f t="shared" si="33"/>
        <v>480</v>
      </c>
      <c r="J284" s="38">
        <f t="shared" si="34"/>
        <v>1000</v>
      </c>
      <c r="K284" s="38">
        <f t="shared" si="35"/>
        <v>480000</v>
      </c>
      <c r="L284" s="81"/>
    </row>
    <row r="285" spans="1:12" s="37" customFormat="1" x14ac:dyDescent="0.2">
      <c r="A285" s="42"/>
      <c r="B285" s="198" t="s">
        <v>1399</v>
      </c>
      <c r="C285" s="161" t="s">
        <v>57</v>
      </c>
      <c r="D285" s="42">
        <v>2</v>
      </c>
      <c r="E285" s="227">
        <v>75000</v>
      </c>
      <c r="F285" s="244">
        <f t="shared" si="32"/>
        <v>150000</v>
      </c>
      <c r="G285" s="171" t="s">
        <v>122</v>
      </c>
      <c r="H285" s="42"/>
      <c r="I285" s="38">
        <f t="shared" si="33"/>
        <v>0.32</v>
      </c>
      <c r="J285" s="38">
        <f t="shared" si="34"/>
        <v>75000</v>
      </c>
      <c r="K285" s="38">
        <f t="shared" si="35"/>
        <v>24000</v>
      </c>
      <c r="L285" s="81"/>
    </row>
    <row r="286" spans="1:12" s="37" customFormat="1" x14ac:dyDescent="0.2">
      <c r="A286" s="42"/>
      <c r="B286" s="198" t="s">
        <v>1400</v>
      </c>
      <c r="C286" s="161" t="s">
        <v>57</v>
      </c>
      <c r="D286" s="42">
        <v>4</v>
      </c>
      <c r="E286" s="227">
        <v>77050</v>
      </c>
      <c r="F286" s="244">
        <f t="shared" si="32"/>
        <v>308200</v>
      </c>
      <c r="G286" s="171" t="s">
        <v>122</v>
      </c>
      <c r="H286" s="42"/>
      <c r="I286" s="38">
        <f t="shared" si="33"/>
        <v>0.64</v>
      </c>
      <c r="J286" s="38">
        <f t="shared" si="34"/>
        <v>77050</v>
      </c>
      <c r="K286" s="38">
        <f t="shared" si="35"/>
        <v>49312</v>
      </c>
      <c r="L286" s="81"/>
    </row>
    <row r="287" spans="1:12" s="37" customFormat="1" x14ac:dyDescent="0.2">
      <c r="A287" s="42"/>
      <c r="B287" s="198" t="s">
        <v>2098</v>
      </c>
      <c r="C287" s="161" t="s">
        <v>57</v>
      </c>
      <c r="D287" s="42">
        <v>2</v>
      </c>
      <c r="E287" s="227">
        <v>25000</v>
      </c>
      <c r="F287" s="244">
        <f t="shared" si="32"/>
        <v>50000</v>
      </c>
      <c r="G287" s="171" t="s">
        <v>122</v>
      </c>
      <c r="H287" s="42"/>
      <c r="I287" s="38">
        <f t="shared" si="33"/>
        <v>0.32</v>
      </c>
      <c r="J287" s="38">
        <f t="shared" si="34"/>
        <v>25000</v>
      </c>
      <c r="K287" s="38">
        <f t="shared" si="35"/>
        <v>8000</v>
      </c>
      <c r="L287" s="81"/>
    </row>
    <row r="288" spans="1:12" s="37" customFormat="1" x14ac:dyDescent="0.2">
      <c r="A288" s="42"/>
      <c r="B288" s="198" t="s">
        <v>2099</v>
      </c>
      <c r="C288" s="161" t="s">
        <v>57</v>
      </c>
      <c r="D288" s="42">
        <v>2</v>
      </c>
      <c r="E288" s="227">
        <v>35000</v>
      </c>
      <c r="F288" s="244">
        <f t="shared" si="32"/>
        <v>70000</v>
      </c>
      <c r="G288" s="171" t="s">
        <v>122</v>
      </c>
      <c r="H288" s="42"/>
      <c r="I288" s="38">
        <f t="shared" si="33"/>
        <v>0.32</v>
      </c>
      <c r="J288" s="38">
        <f t="shared" si="34"/>
        <v>35000</v>
      </c>
      <c r="K288" s="38">
        <f t="shared" si="35"/>
        <v>11200</v>
      </c>
      <c r="L288" s="81"/>
    </row>
    <row r="289" spans="1:12" s="37" customFormat="1" x14ac:dyDescent="0.2">
      <c r="A289" s="42"/>
      <c r="B289" s="198" t="s">
        <v>2100</v>
      </c>
      <c r="C289" s="161" t="s">
        <v>57</v>
      </c>
      <c r="D289" s="240">
        <v>140</v>
      </c>
      <c r="E289" s="227">
        <v>95562</v>
      </c>
      <c r="F289" s="244">
        <f t="shared" si="32"/>
        <v>13378680</v>
      </c>
      <c r="G289" s="171" t="s">
        <v>122</v>
      </c>
      <c r="H289" s="42"/>
      <c r="I289" s="38">
        <f t="shared" si="33"/>
        <v>22.400000000000002</v>
      </c>
      <c r="J289" s="38">
        <f t="shared" si="34"/>
        <v>95562</v>
      </c>
      <c r="K289" s="38">
        <f t="shared" si="35"/>
        <v>2140588.8000000003</v>
      </c>
      <c r="L289" s="81"/>
    </row>
    <row r="290" spans="1:12" s="37" customFormat="1" x14ac:dyDescent="0.2">
      <c r="A290" s="42"/>
      <c r="B290" s="198" t="s">
        <v>2101</v>
      </c>
      <c r="C290" s="161" t="s">
        <v>166</v>
      </c>
      <c r="D290" s="42">
        <v>15</v>
      </c>
      <c r="E290" s="227">
        <v>3000</v>
      </c>
      <c r="F290" s="244">
        <f t="shared" si="32"/>
        <v>45000</v>
      </c>
      <c r="G290" s="171" t="s">
        <v>122</v>
      </c>
      <c r="H290" s="42"/>
      <c r="I290" s="38">
        <f t="shared" si="33"/>
        <v>2.4</v>
      </c>
      <c r="J290" s="38">
        <f t="shared" si="34"/>
        <v>3000</v>
      </c>
      <c r="K290" s="38">
        <f t="shared" si="35"/>
        <v>7200</v>
      </c>
      <c r="L290" s="81"/>
    </row>
    <row r="291" spans="1:12" s="37" customFormat="1" x14ac:dyDescent="0.2">
      <c r="A291" s="42"/>
      <c r="B291" s="198" t="s">
        <v>2102</v>
      </c>
      <c r="C291" s="161" t="s">
        <v>166</v>
      </c>
      <c r="D291" s="42">
        <v>15</v>
      </c>
      <c r="E291" s="227">
        <v>3000</v>
      </c>
      <c r="F291" s="244">
        <f t="shared" si="32"/>
        <v>45000</v>
      </c>
      <c r="G291" s="171" t="s">
        <v>122</v>
      </c>
      <c r="H291" s="42"/>
      <c r="I291" s="38">
        <f t="shared" si="33"/>
        <v>2.4</v>
      </c>
      <c r="J291" s="38">
        <f t="shared" si="34"/>
        <v>3000</v>
      </c>
      <c r="K291" s="38">
        <f t="shared" si="35"/>
        <v>7200</v>
      </c>
      <c r="L291" s="81"/>
    </row>
    <row r="292" spans="1:12" s="37" customFormat="1" x14ac:dyDescent="0.2">
      <c r="A292" s="42"/>
      <c r="B292" s="198" t="s">
        <v>2103</v>
      </c>
      <c r="C292" s="161" t="s">
        <v>57</v>
      </c>
      <c r="D292" s="42">
        <v>8</v>
      </c>
      <c r="E292" s="227">
        <v>75000</v>
      </c>
      <c r="F292" s="244">
        <f t="shared" si="32"/>
        <v>600000</v>
      </c>
      <c r="G292" s="171" t="s">
        <v>122</v>
      </c>
      <c r="H292" s="42"/>
      <c r="I292" s="38">
        <f t="shared" si="33"/>
        <v>1.28</v>
      </c>
      <c r="J292" s="38">
        <f t="shared" si="34"/>
        <v>75000</v>
      </c>
      <c r="K292" s="38">
        <f t="shared" si="35"/>
        <v>96000</v>
      </c>
      <c r="L292" s="81"/>
    </row>
    <row r="293" spans="1:12" s="37" customFormat="1" x14ac:dyDescent="0.2">
      <c r="A293" s="42"/>
      <c r="B293" s="198" t="s">
        <v>2104</v>
      </c>
      <c r="C293" s="161" t="s">
        <v>57</v>
      </c>
      <c r="D293" s="42">
        <v>30</v>
      </c>
      <c r="E293" s="227">
        <v>25000</v>
      </c>
      <c r="F293" s="244">
        <f t="shared" si="32"/>
        <v>750000</v>
      </c>
      <c r="G293" s="171" t="s">
        <v>122</v>
      </c>
      <c r="H293" s="42"/>
      <c r="I293" s="38">
        <f t="shared" si="33"/>
        <v>4.8</v>
      </c>
      <c r="J293" s="38">
        <f t="shared" si="34"/>
        <v>25000</v>
      </c>
      <c r="K293" s="38">
        <f t="shared" si="35"/>
        <v>120000</v>
      </c>
      <c r="L293" s="81"/>
    </row>
    <row r="294" spans="1:12" s="37" customFormat="1" x14ac:dyDescent="0.2">
      <c r="A294" s="42"/>
      <c r="B294" s="198" t="s">
        <v>2105</v>
      </c>
      <c r="C294" s="161" t="s">
        <v>205</v>
      </c>
      <c r="D294" s="42">
        <v>9</v>
      </c>
      <c r="E294" s="227">
        <v>15000</v>
      </c>
      <c r="F294" s="244">
        <f t="shared" si="32"/>
        <v>135000</v>
      </c>
      <c r="G294" s="171" t="s">
        <v>122</v>
      </c>
      <c r="H294" s="42"/>
      <c r="I294" s="38">
        <f t="shared" si="33"/>
        <v>1.44</v>
      </c>
      <c r="J294" s="38">
        <f t="shared" si="34"/>
        <v>15000</v>
      </c>
      <c r="K294" s="38">
        <f t="shared" si="35"/>
        <v>21600</v>
      </c>
      <c r="L294" s="81"/>
    </row>
    <row r="295" spans="1:12" s="37" customFormat="1" x14ac:dyDescent="0.2">
      <c r="A295" s="42"/>
      <c r="B295" s="198" t="s">
        <v>2106</v>
      </c>
      <c r="C295" s="161" t="s">
        <v>205</v>
      </c>
      <c r="D295" s="42">
        <v>8</v>
      </c>
      <c r="E295" s="227">
        <v>10000</v>
      </c>
      <c r="F295" s="244">
        <f t="shared" si="32"/>
        <v>80000</v>
      </c>
      <c r="G295" s="171" t="s">
        <v>122</v>
      </c>
      <c r="H295" s="42"/>
      <c r="I295" s="38">
        <f t="shared" si="33"/>
        <v>1.28</v>
      </c>
      <c r="J295" s="38">
        <f t="shared" si="34"/>
        <v>10000</v>
      </c>
      <c r="K295" s="38">
        <f t="shared" si="35"/>
        <v>12800</v>
      </c>
      <c r="L295" s="81"/>
    </row>
    <row r="296" spans="1:12" s="37" customFormat="1" x14ac:dyDescent="0.2">
      <c r="A296" s="42"/>
      <c r="B296" s="198" t="s">
        <v>2107</v>
      </c>
      <c r="C296" s="161" t="s">
        <v>166</v>
      </c>
      <c r="D296" s="42">
        <v>120</v>
      </c>
      <c r="E296" s="227">
        <v>2500</v>
      </c>
      <c r="F296" s="244">
        <f t="shared" si="32"/>
        <v>300000</v>
      </c>
      <c r="G296" s="171" t="s">
        <v>122</v>
      </c>
      <c r="H296" s="42"/>
      <c r="I296" s="38">
        <f t="shared" si="33"/>
        <v>19.2</v>
      </c>
      <c r="J296" s="38">
        <f t="shared" si="34"/>
        <v>2500</v>
      </c>
      <c r="K296" s="38">
        <f t="shared" si="35"/>
        <v>48000</v>
      </c>
      <c r="L296" s="81"/>
    </row>
    <row r="297" spans="1:12" s="37" customFormat="1" x14ac:dyDescent="0.2">
      <c r="A297" s="42"/>
      <c r="B297" s="198" t="s">
        <v>2108</v>
      </c>
      <c r="C297" s="161" t="s">
        <v>166</v>
      </c>
      <c r="D297" s="42">
        <v>100</v>
      </c>
      <c r="E297" s="227">
        <v>2500</v>
      </c>
      <c r="F297" s="244">
        <f t="shared" si="32"/>
        <v>250000</v>
      </c>
      <c r="G297" s="171" t="s">
        <v>122</v>
      </c>
      <c r="H297" s="42"/>
      <c r="I297" s="38">
        <f t="shared" si="33"/>
        <v>16</v>
      </c>
      <c r="J297" s="38">
        <f t="shared" si="34"/>
        <v>2500</v>
      </c>
      <c r="K297" s="38">
        <f t="shared" si="35"/>
        <v>40000</v>
      </c>
      <c r="L297" s="81"/>
    </row>
    <row r="298" spans="1:12" s="37" customFormat="1" x14ac:dyDescent="0.2">
      <c r="A298" s="42"/>
      <c r="B298" s="198" t="s">
        <v>2109</v>
      </c>
      <c r="C298" s="161" t="s">
        <v>53</v>
      </c>
      <c r="D298" s="42">
        <v>70</v>
      </c>
      <c r="E298" s="227">
        <v>3000</v>
      </c>
      <c r="F298" s="244">
        <f t="shared" si="32"/>
        <v>210000</v>
      </c>
      <c r="G298" s="171" t="s">
        <v>122</v>
      </c>
      <c r="H298" s="42"/>
      <c r="I298" s="38">
        <f t="shared" si="33"/>
        <v>11.200000000000001</v>
      </c>
      <c r="J298" s="38">
        <f t="shared" si="34"/>
        <v>3000</v>
      </c>
      <c r="K298" s="38">
        <f t="shared" si="35"/>
        <v>33600</v>
      </c>
      <c r="L298" s="81"/>
    </row>
    <row r="299" spans="1:12" s="37" customFormat="1" x14ac:dyDescent="0.2">
      <c r="A299" s="42"/>
      <c r="B299" s="198" t="s">
        <v>2110</v>
      </c>
      <c r="C299" s="161" t="s">
        <v>205</v>
      </c>
      <c r="D299" s="42">
        <v>42</v>
      </c>
      <c r="E299" s="227">
        <v>2200</v>
      </c>
      <c r="F299" s="244">
        <f t="shared" si="32"/>
        <v>92400</v>
      </c>
      <c r="G299" s="171" t="s">
        <v>122</v>
      </c>
      <c r="H299" s="42"/>
      <c r="I299" s="38">
        <f t="shared" si="33"/>
        <v>6.72</v>
      </c>
      <c r="J299" s="38">
        <f t="shared" si="34"/>
        <v>2200</v>
      </c>
      <c r="K299" s="38">
        <f t="shared" si="35"/>
        <v>14784</v>
      </c>
      <c r="L299" s="81"/>
    </row>
    <row r="300" spans="1:12" s="37" customFormat="1" x14ac:dyDescent="0.2">
      <c r="A300" s="42"/>
      <c r="B300" s="198" t="s">
        <v>2111</v>
      </c>
      <c r="C300" s="161" t="s">
        <v>2112</v>
      </c>
      <c r="D300" s="42">
        <v>6</v>
      </c>
      <c r="E300" s="227">
        <v>1800</v>
      </c>
      <c r="F300" s="244">
        <f t="shared" si="32"/>
        <v>10800</v>
      </c>
      <c r="G300" s="171" t="s">
        <v>122</v>
      </c>
      <c r="H300" s="42"/>
      <c r="I300" s="38">
        <f t="shared" si="33"/>
        <v>0.96</v>
      </c>
      <c r="J300" s="38">
        <f t="shared" si="34"/>
        <v>1800</v>
      </c>
      <c r="K300" s="38">
        <f t="shared" si="35"/>
        <v>1728</v>
      </c>
      <c r="L300" s="81"/>
    </row>
    <row r="301" spans="1:12" s="37" customFormat="1" x14ac:dyDescent="0.2">
      <c r="A301" s="42"/>
      <c r="B301" s="198"/>
      <c r="C301" s="161"/>
      <c r="D301" s="42"/>
      <c r="E301" s="227"/>
      <c r="F301" s="249">
        <f>SUM(F263:F300)</f>
        <v>38451720</v>
      </c>
      <c r="G301" s="249"/>
      <c r="H301" s="249"/>
      <c r="I301" s="249"/>
      <c r="J301" s="249"/>
      <c r="K301" s="249">
        <f t="shared" ref="K301" si="36">SUM(K263:K300)</f>
        <v>6152275.2000000002</v>
      </c>
      <c r="L301" s="81"/>
    </row>
    <row r="302" spans="1:12" s="37" customFormat="1" x14ac:dyDescent="0.2">
      <c r="A302" s="161" t="s">
        <v>2183</v>
      </c>
      <c r="B302" s="226" t="s">
        <v>2113</v>
      </c>
      <c r="C302" s="161"/>
      <c r="D302" s="42"/>
      <c r="E302" s="227"/>
      <c r="F302" s="249"/>
      <c r="G302" s="171"/>
      <c r="H302" s="42"/>
      <c r="I302" s="38"/>
      <c r="J302" s="38"/>
      <c r="K302" s="38"/>
      <c r="L302" s="81"/>
    </row>
    <row r="303" spans="1:12" s="37" customFormat="1" x14ac:dyDescent="0.2">
      <c r="A303" s="161"/>
      <c r="B303" s="349" t="s">
        <v>2114</v>
      </c>
      <c r="C303" s="349"/>
      <c r="D303" s="42"/>
      <c r="E303" s="171"/>
      <c r="F303" s="243"/>
      <c r="G303" s="171"/>
      <c r="H303" s="248" t="s">
        <v>2198</v>
      </c>
      <c r="I303" s="38"/>
      <c r="J303" s="38"/>
      <c r="K303" s="38"/>
      <c r="L303" s="81"/>
    </row>
    <row r="304" spans="1:12" s="37" customFormat="1" x14ac:dyDescent="0.2">
      <c r="A304" s="161"/>
      <c r="B304" s="228" t="s">
        <v>2115</v>
      </c>
      <c r="C304" s="42" t="s">
        <v>57</v>
      </c>
      <c r="D304" s="42">
        <v>3</v>
      </c>
      <c r="E304" s="241">
        <v>422500</v>
      </c>
      <c r="F304" s="243">
        <f t="shared" ref="F304:F314" si="37">D304*E304</f>
        <v>1267500</v>
      </c>
      <c r="G304" s="171" t="s">
        <v>122</v>
      </c>
      <c r="H304" s="42"/>
      <c r="I304" s="38">
        <f t="shared" si="33"/>
        <v>0.48</v>
      </c>
      <c r="J304" s="38">
        <f t="shared" si="34"/>
        <v>422500</v>
      </c>
      <c r="K304" s="38">
        <f t="shared" si="35"/>
        <v>202800</v>
      </c>
      <c r="L304" s="81"/>
    </row>
    <row r="305" spans="1:12" s="37" customFormat="1" x14ac:dyDescent="0.2">
      <c r="A305" s="161"/>
      <c r="B305" s="228" t="s">
        <v>2116</v>
      </c>
      <c r="C305" s="42" t="s">
        <v>57</v>
      </c>
      <c r="D305" s="42">
        <v>5</v>
      </c>
      <c r="E305" s="241">
        <v>233500</v>
      </c>
      <c r="F305" s="243">
        <f t="shared" si="37"/>
        <v>1167500</v>
      </c>
      <c r="G305" s="171" t="s">
        <v>122</v>
      </c>
      <c r="H305" s="42"/>
      <c r="I305" s="38">
        <f t="shared" si="33"/>
        <v>0.8</v>
      </c>
      <c r="J305" s="38">
        <f t="shared" si="34"/>
        <v>233500</v>
      </c>
      <c r="K305" s="38">
        <f t="shared" si="35"/>
        <v>186800</v>
      </c>
      <c r="L305" s="81"/>
    </row>
    <row r="306" spans="1:12" s="37" customFormat="1" x14ac:dyDescent="0.2">
      <c r="A306" s="161"/>
      <c r="B306" s="228" t="s">
        <v>2117</v>
      </c>
      <c r="C306" s="42" t="s">
        <v>57</v>
      </c>
      <c r="D306" s="42">
        <v>5</v>
      </c>
      <c r="E306" s="241">
        <v>103000</v>
      </c>
      <c r="F306" s="243">
        <f t="shared" si="37"/>
        <v>515000</v>
      </c>
      <c r="G306" s="171" t="s">
        <v>122</v>
      </c>
      <c r="H306" s="42"/>
      <c r="I306" s="38">
        <f t="shared" si="33"/>
        <v>0.8</v>
      </c>
      <c r="J306" s="38">
        <f t="shared" si="34"/>
        <v>103000</v>
      </c>
      <c r="K306" s="38">
        <f t="shared" si="35"/>
        <v>82400</v>
      </c>
      <c r="L306" s="81"/>
    </row>
    <row r="307" spans="1:12" s="37" customFormat="1" x14ac:dyDescent="0.2">
      <c r="A307" s="161"/>
      <c r="B307" s="228" t="s">
        <v>2118</v>
      </c>
      <c r="C307" s="42" t="s">
        <v>57</v>
      </c>
      <c r="D307" s="42">
        <v>5</v>
      </c>
      <c r="E307" s="241">
        <v>43500</v>
      </c>
      <c r="F307" s="243">
        <f t="shared" si="37"/>
        <v>217500</v>
      </c>
      <c r="G307" s="171" t="s">
        <v>122</v>
      </c>
      <c r="H307" s="42"/>
      <c r="I307" s="38">
        <f t="shared" si="33"/>
        <v>0.8</v>
      </c>
      <c r="J307" s="38">
        <f t="shared" si="34"/>
        <v>43500</v>
      </c>
      <c r="K307" s="38">
        <f t="shared" si="35"/>
        <v>34800</v>
      </c>
      <c r="L307" s="81"/>
    </row>
    <row r="308" spans="1:12" s="37" customFormat="1" x14ac:dyDescent="0.2">
      <c r="A308" s="161" t="s">
        <v>2184</v>
      </c>
      <c r="B308" s="226" t="s">
        <v>2119</v>
      </c>
      <c r="C308" s="161"/>
      <c r="D308" s="42"/>
      <c r="E308" s="227"/>
      <c r="F308" s="243">
        <f t="shared" si="37"/>
        <v>0</v>
      </c>
      <c r="G308" s="171"/>
      <c r="H308" s="42"/>
      <c r="I308" s="38"/>
      <c r="J308" s="38"/>
      <c r="K308" s="38"/>
      <c r="L308" s="81"/>
    </row>
    <row r="309" spans="1:12" s="37" customFormat="1" x14ac:dyDescent="0.2">
      <c r="A309" s="161"/>
      <c r="B309" s="198" t="s">
        <v>2120</v>
      </c>
      <c r="C309" s="161" t="s">
        <v>57</v>
      </c>
      <c r="D309" s="42">
        <v>1</v>
      </c>
      <c r="E309" s="227">
        <v>1278348.21</v>
      </c>
      <c r="F309" s="243">
        <f t="shared" si="37"/>
        <v>1278348.21</v>
      </c>
      <c r="G309" s="171" t="s">
        <v>122</v>
      </c>
      <c r="H309" s="42"/>
      <c r="I309" s="38">
        <f t="shared" si="33"/>
        <v>0.16</v>
      </c>
      <c r="J309" s="38">
        <f t="shared" si="34"/>
        <v>1278348.21</v>
      </c>
      <c r="K309" s="38">
        <f t="shared" si="35"/>
        <v>204535.71359999999</v>
      </c>
      <c r="L309" s="81"/>
    </row>
    <row r="310" spans="1:12" s="37" customFormat="1" x14ac:dyDescent="0.2">
      <c r="A310" s="161" t="s">
        <v>2185</v>
      </c>
      <c r="B310" s="242" t="s">
        <v>2121</v>
      </c>
      <c r="C310" s="242"/>
      <c r="D310" s="42"/>
      <c r="E310" s="243"/>
      <c r="F310" s="244">
        <f t="shared" si="37"/>
        <v>0</v>
      </c>
      <c r="G310" s="171"/>
      <c r="H310" s="42"/>
      <c r="I310" s="38"/>
      <c r="J310" s="38"/>
      <c r="K310" s="38"/>
      <c r="L310" s="81"/>
    </row>
    <row r="311" spans="1:12" s="37" customFormat="1" x14ac:dyDescent="0.2">
      <c r="A311" s="161"/>
      <c r="B311" s="228" t="s">
        <v>2122</v>
      </c>
      <c r="C311" s="161" t="s">
        <v>57</v>
      </c>
      <c r="D311" s="42">
        <v>5</v>
      </c>
      <c r="E311" s="243">
        <v>605000</v>
      </c>
      <c r="F311" s="244">
        <f t="shared" si="37"/>
        <v>3025000</v>
      </c>
      <c r="G311" s="171" t="s">
        <v>122</v>
      </c>
      <c r="H311" s="42"/>
      <c r="I311" s="38">
        <f t="shared" si="33"/>
        <v>0.8</v>
      </c>
      <c r="J311" s="38">
        <f t="shared" si="34"/>
        <v>605000</v>
      </c>
      <c r="K311" s="38">
        <f t="shared" si="35"/>
        <v>484000</v>
      </c>
      <c r="L311" s="81"/>
    </row>
    <row r="312" spans="1:12" s="37" customFormat="1" x14ac:dyDescent="0.2">
      <c r="A312" s="161"/>
      <c r="B312" s="228" t="s">
        <v>2123</v>
      </c>
      <c r="C312" s="161" t="s">
        <v>57</v>
      </c>
      <c r="D312" s="42">
        <v>5</v>
      </c>
      <c r="E312" s="243">
        <v>605000</v>
      </c>
      <c r="F312" s="244">
        <f t="shared" si="37"/>
        <v>3025000</v>
      </c>
      <c r="G312" s="171" t="s">
        <v>122</v>
      </c>
      <c r="H312" s="42"/>
      <c r="I312" s="38">
        <f t="shared" si="33"/>
        <v>0.8</v>
      </c>
      <c r="J312" s="38">
        <f t="shared" si="34"/>
        <v>605000</v>
      </c>
      <c r="K312" s="38">
        <f t="shared" si="35"/>
        <v>484000</v>
      </c>
      <c r="L312" s="81"/>
    </row>
    <row r="313" spans="1:12" s="37" customFormat="1" x14ac:dyDescent="0.2">
      <c r="A313" s="161"/>
      <c r="B313" s="208" t="s">
        <v>2124</v>
      </c>
      <c r="C313" s="161" t="s">
        <v>57</v>
      </c>
      <c r="D313" s="42">
        <v>2</v>
      </c>
      <c r="E313" s="243">
        <v>605000</v>
      </c>
      <c r="F313" s="244">
        <f t="shared" si="37"/>
        <v>1210000</v>
      </c>
      <c r="G313" s="171" t="s">
        <v>122</v>
      </c>
      <c r="H313" s="42"/>
      <c r="I313" s="38">
        <f t="shared" si="33"/>
        <v>0.32</v>
      </c>
      <c r="J313" s="38">
        <f t="shared" si="34"/>
        <v>605000</v>
      </c>
      <c r="K313" s="38">
        <f t="shared" si="35"/>
        <v>193600</v>
      </c>
      <c r="L313" s="81"/>
    </row>
    <row r="314" spans="1:12" s="37" customFormat="1" x14ac:dyDescent="0.2">
      <c r="A314" s="161"/>
      <c r="B314" s="208" t="s">
        <v>2125</v>
      </c>
      <c r="C314" s="161" t="s">
        <v>57</v>
      </c>
      <c r="D314" s="42">
        <v>2</v>
      </c>
      <c r="E314" s="243">
        <v>605000</v>
      </c>
      <c r="F314" s="244">
        <f t="shared" si="37"/>
        <v>1210000</v>
      </c>
      <c r="G314" s="171" t="s">
        <v>122</v>
      </c>
      <c r="H314" s="42"/>
      <c r="I314" s="38">
        <f t="shared" si="33"/>
        <v>0.32</v>
      </c>
      <c r="J314" s="38">
        <f t="shared" si="34"/>
        <v>605000</v>
      </c>
      <c r="K314" s="38">
        <f t="shared" si="35"/>
        <v>193600</v>
      </c>
      <c r="L314" s="81"/>
    </row>
    <row r="315" spans="1:12" s="37" customFormat="1" x14ac:dyDescent="0.2">
      <c r="A315" s="161"/>
      <c r="B315" s="208"/>
      <c r="C315" s="161"/>
      <c r="D315" s="42"/>
      <c r="E315" s="244"/>
      <c r="F315" s="244"/>
      <c r="G315" s="171"/>
      <c r="H315" s="42"/>
      <c r="I315" s="38"/>
      <c r="J315" s="38"/>
      <c r="K315" s="38"/>
      <c r="L315" s="81"/>
    </row>
    <row r="316" spans="1:12" s="37" customFormat="1" x14ac:dyDescent="0.2">
      <c r="A316" s="161" t="s">
        <v>2186</v>
      </c>
      <c r="B316" s="350" t="s">
        <v>2126</v>
      </c>
      <c r="C316" s="350"/>
      <c r="D316" s="350"/>
      <c r="E316" s="244"/>
      <c r="F316" s="244"/>
      <c r="G316" s="171"/>
      <c r="H316" s="42"/>
      <c r="I316" s="38"/>
      <c r="J316" s="38"/>
      <c r="K316" s="38"/>
      <c r="L316" s="81"/>
    </row>
    <row r="317" spans="1:12" s="37" customFormat="1" x14ac:dyDescent="0.2">
      <c r="A317" s="161"/>
      <c r="B317" s="208" t="s">
        <v>2127</v>
      </c>
      <c r="C317" s="161" t="s">
        <v>57</v>
      </c>
      <c r="D317" s="161">
        <v>1</v>
      </c>
      <c r="E317" s="244">
        <v>2760000</v>
      </c>
      <c r="F317" s="244">
        <f t="shared" ref="F317:F325" si="38">D317*E317</f>
        <v>2760000</v>
      </c>
      <c r="G317" s="171" t="s">
        <v>122</v>
      </c>
      <c r="H317" s="42"/>
      <c r="I317" s="38">
        <f t="shared" si="33"/>
        <v>0.16</v>
      </c>
      <c r="J317" s="38">
        <f t="shared" si="34"/>
        <v>2760000</v>
      </c>
      <c r="K317" s="38">
        <f t="shared" si="35"/>
        <v>441600</v>
      </c>
      <c r="L317" s="81"/>
    </row>
    <row r="318" spans="1:12" s="37" customFormat="1" x14ac:dyDescent="0.2">
      <c r="A318" s="161"/>
      <c r="B318" s="208" t="s">
        <v>2128</v>
      </c>
      <c r="C318" s="161" t="s">
        <v>57</v>
      </c>
      <c r="D318" s="161">
        <v>2</v>
      </c>
      <c r="E318" s="244">
        <v>1700000</v>
      </c>
      <c r="F318" s="244">
        <f t="shared" si="38"/>
        <v>3400000</v>
      </c>
      <c r="G318" s="171" t="s">
        <v>122</v>
      </c>
      <c r="H318" s="42"/>
      <c r="I318" s="38">
        <f t="shared" si="33"/>
        <v>0.32</v>
      </c>
      <c r="J318" s="38">
        <f t="shared" si="34"/>
        <v>1700000</v>
      </c>
      <c r="K318" s="38">
        <f t="shared" si="35"/>
        <v>544000</v>
      </c>
      <c r="L318" s="81"/>
    </row>
    <row r="319" spans="1:12" s="37" customFormat="1" x14ac:dyDescent="0.2">
      <c r="A319" s="161"/>
      <c r="B319" s="208" t="s">
        <v>2129</v>
      </c>
      <c r="C319" s="161" t="s">
        <v>57</v>
      </c>
      <c r="D319" s="161">
        <v>3</v>
      </c>
      <c r="E319" s="244">
        <v>950000</v>
      </c>
      <c r="F319" s="244">
        <f t="shared" si="38"/>
        <v>2850000</v>
      </c>
      <c r="G319" s="171" t="s">
        <v>122</v>
      </c>
      <c r="H319" s="42"/>
      <c r="I319" s="38">
        <f t="shared" si="33"/>
        <v>0.48</v>
      </c>
      <c r="J319" s="38">
        <f t="shared" si="34"/>
        <v>950000</v>
      </c>
      <c r="K319" s="38">
        <f t="shared" si="35"/>
        <v>456000</v>
      </c>
      <c r="L319" s="81"/>
    </row>
    <row r="320" spans="1:12" s="37" customFormat="1" x14ac:dyDescent="0.2">
      <c r="A320" s="161"/>
      <c r="B320" s="208" t="s">
        <v>2130</v>
      </c>
      <c r="C320" s="161" t="s">
        <v>57</v>
      </c>
      <c r="D320" s="161">
        <v>2</v>
      </c>
      <c r="E320" s="244">
        <v>414000</v>
      </c>
      <c r="F320" s="244">
        <f t="shared" si="38"/>
        <v>828000</v>
      </c>
      <c r="G320" s="171" t="s">
        <v>122</v>
      </c>
      <c r="H320" s="42"/>
      <c r="I320" s="38">
        <f t="shared" si="33"/>
        <v>0.32</v>
      </c>
      <c r="J320" s="38">
        <f t="shared" si="34"/>
        <v>414000</v>
      </c>
      <c r="K320" s="38">
        <f t="shared" si="35"/>
        <v>132480</v>
      </c>
      <c r="L320" s="81"/>
    </row>
    <row r="321" spans="1:12" s="37" customFormat="1" x14ac:dyDescent="0.2">
      <c r="A321" s="161" t="s">
        <v>2187</v>
      </c>
      <c r="B321" s="226" t="s">
        <v>2131</v>
      </c>
      <c r="C321" s="226"/>
      <c r="D321" s="226"/>
      <c r="E321" s="244"/>
      <c r="F321" s="244">
        <f t="shared" si="38"/>
        <v>0</v>
      </c>
      <c r="G321" s="171"/>
      <c r="H321" s="42"/>
      <c r="I321" s="38"/>
      <c r="J321" s="38"/>
      <c r="K321" s="38"/>
      <c r="L321" s="81"/>
    </row>
    <row r="322" spans="1:12" s="37" customFormat="1" x14ac:dyDescent="0.2">
      <c r="A322" s="161"/>
      <c r="B322" s="208" t="s">
        <v>2132</v>
      </c>
      <c r="C322" s="161" t="s">
        <v>57</v>
      </c>
      <c r="D322" s="161">
        <v>5</v>
      </c>
      <c r="E322" s="244">
        <v>250000</v>
      </c>
      <c r="F322" s="244">
        <f t="shared" si="38"/>
        <v>1250000</v>
      </c>
      <c r="G322" s="171" t="s">
        <v>122</v>
      </c>
      <c r="H322" s="42"/>
      <c r="I322" s="38">
        <f t="shared" si="33"/>
        <v>0.8</v>
      </c>
      <c r="J322" s="38">
        <f t="shared" si="34"/>
        <v>250000</v>
      </c>
      <c r="K322" s="38">
        <f t="shared" si="35"/>
        <v>200000</v>
      </c>
      <c r="L322" s="81"/>
    </row>
    <row r="323" spans="1:12" s="37" customFormat="1" x14ac:dyDescent="0.2">
      <c r="A323" s="161"/>
      <c r="B323" s="208" t="s">
        <v>2133</v>
      </c>
      <c r="C323" s="161" t="s">
        <v>57</v>
      </c>
      <c r="D323" s="161">
        <v>5</v>
      </c>
      <c r="E323" s="244">
        <v>307000</v>
      </c>
      <c r="F323" s="244">
        <f t="shared" si="38"/>
        <v>1535000</v>
      </c>
      <c r="G323" s="171" t="s">
        <v>122</v>
      </c>
      <c r="H323" s="42"/>
      <c r="I323" s="38">
        <f t="shared" si="33"/>
        <v>0.8</v>
      </c>
      <c r="J323" s="38">
        <f t="shared" si="34"/>
        <v>307000</v>
      </c>
      <c r="K323" s="38">
        <f t="shared" si="35"/>
        <v>245600</v>
      </c>
      <c r="L323" s="81"/>
    </row>
    <row r="324" spans="1:12" s="37" customFormat="1" x14ac:dyDescent="0.2">
      <c r="A324" s="161"/>
      <c r="B324" s="208" t="s">
        <v>2134</v>
      </c>
      <c r="C324" s="161" t="s">
        <v>57</v>
      </c>
      <c r="D324" s="161">
        <v>10</v>
      </c>
      <c r="E324" s="244">
        <v>319000</v>
      </c>
      <c r="F324" s="244">
        <f t="shared" si="38"/>
        <v>3190000</v>
      </c>
      <c r="G324" s="171" t="s">
        <v>122</v>
      </c>
      <c r="H324" s="42"/>
      <c r="I324" s="38">
        <f t="shared" si="33"/>
        <v>1.6</v>
      </c>
      <c r="J324" s="38">
        <f t="shared" si="34"/>
        <v>319000</v>
      </c>
      <c r="K324" s="38">
        <f t="shared" si="35"/>
        <v>510400</v>
      </c>
      <c r="L324" s="81"/>
    </row>
    <row r="325" spans="1:12" s="37" customFormat="1" x14ac:dyDescent="0.2">
      <c r="A325" s="161"/>
      <c r="B325" s="208" t="s">
        <v>2135</v>
      </c>
      <c r="C325" s="161" t="s">
        <v>57</v>
      </c>
      <c r="D325" s="161">
        <v>10</v>
      </c>
      <c r="E325" s="244">
        <v>605000</v>
      </c>
      <c r="F325" s="244">
        <f t="shared" si="38"/>
        <v>6050000</v>
      </c>
      <c r="G325" s="171" t="s">
        <v>122</v>
      </c>
      <c r="H325" s="42"/>
      <c r="I325" s="38">
        <f t="shared" si="33"/>
        <v>1.6</v>
      </c>
      <c r="J325" s="38">
        <f t="shared" si="34"/>
        <v>605000</v>
      </c>
      <c r="K325" s="38">
        <f t="shared" si="35"/>
        <v>968000</v>
      </c>
      <c r="L325" s="81"/>
    </row>
    <row r="326" spans="1:12" s="37" customFormat="1" x14ac:dyDescent="0.2">
      <c r="A326" s="161"/>
      <c r="B326" s="198"/>
      <c r="C326" s="161"/>
      <c r="D326" s="161"/>
      <c r="E326" s="227"/>
      <c r="F326" s="244"/>
      <c r="G326" s="171"/>
      <c r="H326" s="42"/>
      <c r="I326" s="38"/>
      <c r="J326" s="38"/>
      <c r="K326" s="38"/>
      <c r="L326" s="81"/>
    </row>
    <row r="327" spans="1:12" s="37" customFormat="1" x14ac:dyDescent="0.2">
      <c r="A327" s="161" t="s">
        <v>2188</v>
      </c>
      <c r="B327" s="226" t="s">
        <v>2136</v>
      </c>
      <c r="C327" s="161"/>
      <c r="D327" s="161"/>
      <c r="E327" s="227"/>
      <c r="F327" s="263"/>
      <c r="G327" s="171"/>
      <c r="H327" s="42"/>
      <c r="I327" s="38"/>
      <c r="J327" s="38"/>
      <c r="K327" s="38"/>
      <c r="L327" s="81"/>
    </row>
    <row r="328" spans="1:12" s="37" customFormat="1" x14ac:dyDescent="0.2">
      <c r="A328" s="161"/>
      <c r="B328" s="198" t="s">
        <v>1877</v>
      </c>
      <c r="C328" s="161" t="s">
        <v>57</v>
      </c>
      <c r="D328" s="161">
        <v>10</v>
      </c>
      <c r="E328" s="227">
        <v>15000</v>
      </c>
      <c r="F328" s="244">
        <f t="shared" ref="F328:F351" si="39">D328*E328</f>
        <v>150000</v>
      </c>
      <c r="G328" s="171" t="s">
        <v>122</v>
      </c>
      <c r="H328" s="42"/>
      <c r="I328" s="38">
        <f t="shared" si="33"/>
        <v>1.6</v>
      </c>
      <c r="J328" s="38">
        <f t="shared" si="34"/>
        <v>15000</v>
      </c>
      <c r="K328" s="38">
        <f t="shared" si="35"/>
        <v>24000</v>
      </c>
      <c r="L328" s="81"/>
    </row>
    <row r="329" spans="1:12" s="37" customFormat="1" x14ac:dyDescent="0.2">
      <c r="A329" s="161"/>
      <c r="B329" s="198" t="s">
        <v>2137</v>
      </c>
      <c r="C329" s="161" t="s">
        <v>57</v>
      </c>
      <c r="D329" s="161">
        <v>15</v>
      </c>
      <c r="E329" s="227">
        <v>8000</v>
      </c>
      <c r="F329" s="244">
        <f t="shared" si="39"/>
        <v>120000</v>
      </c>
      <c r="G329" s="171" t="s">
        <v>122</v>
      </c>
      <c r="H329" s="42"/>
      <c r="I329" s="38">
        <f t="shared" si="33"/>
        <v>2.4</v>
      </c>
      <c r="J329" s="38">
        <f t="shared" si="34"/>
        <v>8000</v>
      </c>
      <c r="K329" s="38">
        <f t="shared" si="35"/>
        <v>19200</v>
      </c>
      <c r="L329" s="81"/>
    </row>
    <row r="330" spans="1:12" s="37" customFormat="1" x14ac:dyDescent="0.2">
      <c r="A330" s="161"/>
      <c r="B330" s="198" t="s">
        <v>2138</v>
      </c>
      <c r="C330" s="161" t="s">
        <v>57</v>
      </c>
      <c r="D330" s="161">
        <v>20</v>
      </c>
      <c r="E330" s="200">
        <v>6500</v>
      </c>
      <c r="F330" s="244">
        <f t="shared" si="39"/>
        <v>130000</v>
      </c>
      <c r="G330" s="171" t="s">
        <v>122</v>
      </c>
      <c r="H330" s="42"/>
      <c r="I330" s="38">
        <f t="shared" si="33"/>
        <v>3.2</v>
      </c>
      <c r="J330" s="38">
        <f t="shared" si="34"/>
        <v>6500</v>
      </c>
      <c r="K330" s="38">
        <f t="shared" si="35"/>
        <v>20800</v>
      </c>
      <c r="L330" s="81"/>
    </row>
    <row r="331" spans="1:12" s="37" customFormat="1" x14ac:dyDescent="0.2">
      <c r="A331" s="161"/>
      <c r="B331" s="198" t="s">
        <v>2139</v>
      </c>
      <c r="C331" s="161" t="s">
        <v>57</v>
      </c>
      <c r="D331" s="161">
        <v>20</v>
      </c>
      <c r="E331" s="200">
        <v>32000</v>
      </c>
      <c r="F331" s="244">
        <f t="shared" si="39"/>
        <v>640000</v>
      </c>
      <c r="G331" s="171" t="s">
        <v>122</v>
      </c>
      <c r="H331" s="42"/>
      <c r="I331" s="38">
        <f t="shared" si="33"/>
        <v>3.2</v>
      </c>
      <c r="J331" s="38">
        <f t="shared" si="34"/>
        <v>32000</v>
      </c>
      <c r="K331" s="38">
        <f t="shared" si="35"/>
        <v>102400</v>
      </c>
      <c r="L331" s="81"/>
    </row>
    <row r="332" spans="1:12" s="37" customFormat="1" x14ac:dyDescent="0.2">
      <c r="A332" s="161"/>
      <c r="B332" s="198" t="s">
        <v>2140</v>
      </c>
      <c r="C332" s="161" t="s">
        <v>57</v>
      </c>
      <c r="D332" s="161">
        <v>20</v>
      </c>
      <c r="E332" s="200">
        <v>59000</v>
      </c>
      <c r="F332" s="244">
        <f t="shared" si="39"/>
        <v>1180000</v>
      </c>
      <c r="G332" s="171" t="s">
        <v>122</v>
      </c>
      <c r="H332" s="42"/>
      <c r="I332" s="38">
        <f t="shared" si="33"/>
        <v>3.2</v>
      </c>
      <c r="J332" s="38">
        <f t="shared" si="34"/>
        <v>59000</v>
      </c>
      <c r="K332" s="38">
        <f t="shared" si="35"/>
        <v>188800</v>
      </c>
      <c r="L332" s="81"/>
    </row>
    <row r="333" spans="1:12" s="37" customFormat="1" x14ac:dyDescent="0.2">
      <c r="A333" s="161"/>
      <c r="B333" s="198"/>
      <c r="C333" s="161"/>
      <c r="D333" s="161"/>
      <c r="E333" s="200"/>
      <c r="F333" s="244"/>
      <c r="G333" s="171"/>
      <c r="H333" s="42"/>
      <c r="I333" s="38"/>
      <c r="J333" s="38"/>
      <c r="K333" s="38"/>
      <c r="L333" s="81"/>
    </row>
    <row r="334" spans="1:12" s="37" customFormat="1" x14ac:dyDescent="0.2">
      <c r="A334" s="161"/>
      <c r="B334" s="198" t="s">
        <v>1201</v>
      </c>
      <c r="C334" s="161" t="s">
        <v>57</v>
      </c>
      <c r="D334" s="161">
        <v>4</v>
      </c>
      <c r="E334" s="227">
        <v>444500</v>
      </c>
      <c r="F334" s="244">
        <f t="shared" si="39"/>
        <v>1778000</v>
      </c>
      <c r="G334" s="171" t="s">
        <v>122</v>
      </c>
      <c r="H334" s="42"/>
      <c r="I334" s="38">
        <f t="shared" si="33"/>
        <v>0.64</v>
      </c>
      <c r="J334" s="38">
        <f t="shared" si="34"/>
        <v>444500</v>
      </c>
      <c r="K334" s="38">
        <f t="shared" si="35"/>
        <v>284480</v>
      </c>
      <c r="L334" s="81"/>
    </row>
    <row r="335" spans="1:12" s="37" customFormat="1" x14ac:dyDescent="0.2">
      <c r="A335" s="161"/>
      <c r="B335" s="198" t="s">
        <v>1202</v>
      </c>
      <c r="C335" s="161" t="s">
        <v>57</v>
      </c>
      <c r="D335" s="161">
        <v>5</v>
      </c>
      <c r="E335" s="227">
        <v>103500</v>
      </c>
      <c r="F335" s="244">
        <f t="shared" si="39"/>
        <v>517500</v>
      </c>
      <c r="G335" s="171" t="s">
        <v>122</v>
      </c>
      <c r="H335" s="42"/>
      <c r="I335" s="38">
        <f t="shared" si="33"/>
        <v>0.8</v>
      </c>
      <c r="J335" s="38">
        <f t="shared" si="34"/>
        <v>103500</v>
      </c>
      <c r="K335" s="38">
        <f t="shared" si="35"/>
        <v>82800</v>
      </c>
      <c r="L335" s="81"/>
    </row>
    <row r="336" spans="1:12" s="37" customFormat="1" x14ac:dyDescent="0.2">
      <c r="A336" s="161"/>
      <c r="B336" s="198" t="s">
        <v>1203</v>
      </c>
      <c r="C336" s="161" t="s">
        <v>57</v>
      </c>
      <c r="D336" s="161">
        <v>2</v>
      </c>
      <c r="E336" s="227">
        <v>435600</v>
      </c>
      <c r="F336" s="244">
        <f t="shared" si="39"/>
        <v>871200</v>
      </c>
      <c r="G336" s="171" t="s">
        <v>122</v>
      </c>
      <c r="H336" s="42"/>
      <c r="I336" s="38">
        <f t="shared" si="33"/>
        <v>0.32</v>
      </c>
      <c r="J336" s="38">
        <f t="shared" si="34"/>
        <v>435600</v>
      </c>
      <c r="K336" s="38">
        <f t="shared" si="35"/>
        <v>139392</v>
      </c>
      <c r="L336" s="81"/>
    </row>
    <row r="337" spans="1:12" s="37" customFormat="1" x14ac:dyDescent="0.2">
      <c r="A337" s="161"/>
      <c r="B337" s="198" t="s">
        <v>1204</v>
      </c>
      <c r="C337" s="161" t="s">
        <v>57</v>
      </c>
      <c r="D337" s="161">
        <v>5</v>
      </c>
      <c r="E337" s="227">
        <v>60000</v>
      </c>
      <c r="F337" s="244">
        <f t="shared" si="39"/>
        <v>300000</v>
      </c>
      <c r="G337" s="171" t="s">
        <v>122</v>
      </c>
      <c r="H337" s="42"/>
      <c r="I337" s="38">
        <f t="shared" si="33"/>
        <v>0.8</v>
      </c>
      <c r="J337" s="38">
        <f t="shared" si="34"/>
        <v>60000</v>
      </c>
      <c r="K337" s="38">
        <f t="shared" si="35"/>
        <v>48000</v>
      </c>
      <c r="L337" s="81"/>
    </row>
    <row r="338" spans="1:12" s="37" customFormat="1" x14ac:dyDescent="0.2">
      <c r="A338" s="161"/>
      <c r="B338" s="198" t="s">
        <v>1205</v>
      </c>
      <c r="C338" s="161" t="s">
        <v>57</v>
      </c>
      <c r="D338" s="161">
        <v>14</v>
      </c>
      <c r="E338" s="227">
        <v>58075</v>
      </c>
      <c r="F338" s="244">
        <f t="shared" si="39"/>
        <v>813050</v>
      </c>
      <c r="G338" s="171" t="s">
        <v>122</v>
      </c>
      <c r="H338" s="42"/>
      <c r="I338" s="38">
        <f t="shared" si="33"/>
        <v>2.2400000000000002</v>
      </c>
      <c r="J338" s="38">
        <f t="shared" si="34"/>
        <v>58075</v>
      </c>
      <c r="K338" s="38">
        <f t="shared" si="35"/>
        <v>130088.00000000001</v>
      </c>
      <c r="L338" s="81"/>
    </row>
    <row r="339" spans="1:12" s="37" customFormat="1" x14ac:dyDescent="0.2">
      <c r="A339" s="161"/>
      <c r="B339" s="198" t="s">
        <v>1206</v>
      </c>
      <c r="C339" s="161" t="s">
        <v>57</v>
      </c>
      <c r="D339" s="161">
        <v>11</v>
      </c>
      <c r="E339" s="227">
        <v>59800</v>
      </c>
      <c r="F339" s="244">
        <f t="shared" si="39"/>
        <v>657800</v>
      </c>
      <c r="G339" s="171" t="s">
        <v>122</v>
      </c>
      <c r="H339" s="42"/>
      <c r="I339" s="38">
        <f t="shared" si="33"/>
        <v>1.76</v>
      </c>
      <c r="J339" s="38">
        <f t="shared" si="34"/>
        <v>59800</v>
      </c>
      <c r="K339" s="38">
        <f t="shared" si="35"/>
        <v>105248</v>
      </c>
      <c r="L339" s="81"/>
    </row>
    <row r="340" spans="1:12" s="37" customFormat="1" x14ac:dyDescent="0.2">
      <c r="A340" s="161"/>
      <c r="B340" s="234" t="s">
        <v>1207</v>
      </c>
      <c r="C340" s="171" t="s">
        <v>57</v>
      </c>
      <c r="D340" s="161">
        <v>10</v>
      </c>
      <c r="E340" s="227">
        <v>48000</v>
      </c>
      <c r="F340" s="244">
        <f t="shared" si="39"/>
        <v>480000</v>
      </c>
      <c r="G340" s="171" t="s">
        <v>122</v>
      </c>
      <c r="H340" s="42"/>
      <c r="I340" s="38">
        <f t="shared" ref="I340:I363" si="40">D340*0.16</f>
        <v>1.6</v>
      </c>
      <c r="J340" s="38">
        <f t="shared" ref="J340:J363" si="41">E340</f>
        <v>48000</v>
      </c>
      <c r="K340" s="38">
        <f t="shared" ref="K340:K363" si="42">I340*J340</f>
        <v>76800</v>
      </c>
      <c r="L340" s="81"/>
    </row>
    <row r="341" spans="1:12" s="37" customFormat="1" x14ac:dyDescent="0.2">
      <c r="A341" s="161"/>
      <c r="B341" s="198" t="s">
        <v>2141</v>
      </c>
      <c r="C341" s="161" t="s">
        <v>57</v>
      </c>
      <c r="D341" s="161">
        <v>14</v>
      </c>
      <c r="E341" s="227">
        <v>46000</v>
      </c>
      <c r="F341" s="244">
        <f t="shared" si="39"/>
        <v>644000</v>
      </c>
      <c r="G341" s="171" t="s">
        <v>122</v>
      </c>
      <c r="H341" s="42"/>
      <c r="I341" s="38">
        <f t="shared" si="40"/>
        <v>2.2400000000000002</v>
      </c>
      <c r="J341" s="38">
        <f t="shared" si="41"/>
        <v>46000</v>
      </c>
      <c r="K341" s="38">
        <f t="shared" si="42"/>
        <v>103040.00000000001</v>
      </c>
      <c r="L341" s="81"/>
    </row>
    <row r="342" spans="1:12" s="37" customFormat="1" x14ac:dyDescent="0.2">
      <c r="A342" s="161"/>
      <c r="B342" s="198" t="s">
        <v>2142</v>
      </c>
      <c r="C342" s="161" t="s">
        <v>57</v>
      </c>
      <c r="D342" s="161">
        <v>12</v>
      </c>
      <c r="E342" s="227">
        <v>46000</v>
      </c>
      <c r="F342" s="244">
        <f t="shared" si="39"/>
        <v>552000</v>
      </c>
      <c r="G342" s="171" t="s">
        <v>122</v>
      </c>
      <c r="H342" s="42"/>
      <c r="I342" s="38">
        <f t="shared" si="40"/>
        <v>1.92</v>
      </c>
      <c r="J342" s="38">
        <f t="shared" si="41"/>
        <v>46000</v>
      </c>
      <c r="K342" s="38">
        <f t="shared" si="42"/>
        <v>88320</v>
      </c>
      <c r="L342" s="81"/>
    </row>
    <row r="343" spans="1:12" s="37" customFormat="1" x14ac:dyDescent="0.2">
      <c r="A343" s="161"/>
      <c r="B343" s="198" t="s">
        <v>2143</v>
      </c>
      <c r="C343" s="161" t="s">
        <v>57</v>
      </c>
      <c r="D343" s="161">
        <v>2</v>
      </c>
      <c r="E343" s="227">
        <v>390000</v>
      </c>
      <c r="F343" s="244">
        <f t="shared" si="39"/>
        <v>780000</v>
      </c>
      <c r="G343" s="171" t="s">
        <v>122</v>
      </c>
      <c r="H343" s="42"/>
      <c r="I343" s="38">
        <f t="shared" si="40"/>
        <v>0.32</v>
      </c>
      <c r="J343" s="38">
        <f t="shared" si="41"/>
        <v>390000</v>
      </c>
      <c r="K343" s="38">
        <f t="shared" si="42"/>
        <v>124800</v>
      </c>
      <c r="L343" s="81"/>
    </row>
    <row r="344" spans="1:12" s="37" customFormat="1" x14ac:dyDescent="0.2">
      <c r="A344" s="161"/>
      <c r="B344" s="245"/>
      <c r="C344" s="161"/>
      <c r="D344" s="161"/>
      <c r="E344" s="227"/>
      <c r="F344" s="244"/>
      <c r="G344" s="171"/>
      <c r="H344" s="42"/>
      <c r="I344" s="38"/>
      <c r="J344" s="38"/>
      <c r="K344" s="38"/>
      <c r="L344" s="81"/>
    </row>
    <row r="345" spans="1:12" s="37" customFormat="1" x14ac:dyDescent="0.2">
      <c r="A345" s="161" t="s">
        <v>2189</v>
      </c>
      <c r="B345" s="226" t="s">
        <v>2144</v>
      </c>
      <c r="C345" s="161"/>
      <c r="D345" s="161"/>
      <c r="E345" s="227"/>
      <c r="F345" s="244"/>
      <c r="G345" s="171"/>
      <c r="H345" s="42"/>
      <c r="I345" s="38"/>
      <c r="J345" s="38"/>
      <c r="K345" s="38"/>
      <c r="L345" s="81"/>
    </row>
    <row r="346" spans="1:12" s="37" customFormat="1" x14ac:dyDescent="0.2">
      <c r="A346" s="161"/>
      <c r="B346" s="198" t="s">
        <v>2145</v>
      </c>
      <c r="C346" s="161" t="s">
        <v>57</v>
      </c>
      <c r="D346" s="161">
        <v>20</v>
      </c>
      <c r="E346" s="227">
        <v>12000</v>
      </c>
      <c r="F346" s="244">
        <f t="shared" si="39"/>
        <v>240000</v>
      </c>
      <c r="G346" s="171" t="s">
        <v>122</v>
      </c>
      <c r="H346" s="42"/>
      <c r="I346" s="38">
        <f t="shared" si="40"/>
        <v>3.2</v>
      </c>
      <c r="J346" s="38">
        <f t="shared" si="41"/>
        <v>12000</v>
      </c>
      <c r="K346" s="38">
        <f t="shared" si="42"/>
        <v>38400</v>
      </c>
      <c r="L346" s="81"/>
    </row>
    <row r="347" spans="1:12" s="37" customFormat="1" x14ac:dyDescent="0.2">
      <c r="A347" s="161"/>
      <c r="B347" s="198" t="s">
        <v>2146</v>
      </c>
      <c r="C347" s="161" t="s">
        <v>57</v>
      </c>
      <c r="D347" s="161">
        <v>20</v>
      </c>
      <c r="E347" s="227">
        <v>18000</v>
      </c>
      <c r="F347" s="244">
        <f t="shared" si="39"/>
        <v>360000</v>
      </c>
      <c r="G347" s="171" t="s">
        <v>122</v>
      </c>
      <c r="H347" s="42"/>
      <c r="I347" s="38">
        <f t="shared" si="40"/>
        <v>3.2</v>
      </c>
      <c r="J347" s="38">
        <f t="shared" si="41"/>
        <v>18000</v>
      </c>
      <c r="K347" s="38">
        <f t="shared" si="42"/>
        <v>57600</v>
      </c>
      <c r="L347" s="81"/>
    </row>
    <row r="348" spans="1:12" s="37" customFormat="1" x14ac:dyDescent="0.2">
      <c r="A348" s="161"/>
      <c r="B348" s="198" t="s">
        <v>2147</v>
      </c>
      <c r="C348" s="161" t="s">
        <v>57</v>
      </c>
      <c r="D348" s="161">
        <v>23</v>
      </c>
      <c r="E348" s="227">
        <v>11000</v>
      </c>
      <c r="F348" s="244">
        <f t="shared" si="39"/>
        <v>253000</v>
      </c>
      <c r="G348" s="171" t="s">
        <v>122</v>
      </c>
      <c r="H348" s="42"/>
      <c r="I348" s="38">
        <f t="shared" si="40"/>
        <v>3.68</v>
      </c>
      <c r="J348" s="38">
        <f t="shared" si="41"/>
        <v>11000</v>
      </c>
      <c r="K348" s="38">
        <f t="shared" si="42"/>
        <v>40480</v>
      </c>
      <c r="L348" s="81"/>
    </row>
    <row r="349" spans="1:12" s="37" customFormat="1" x14ac:dyDescent="0.2">
      <c r="A349" s="161"/>
      <c r="B349" s="198" t="s">
        <v>2148</v>
      </c>
      <c r="C349" s="161" t="s">
        <v>57</v>
      </c>
      <c r="D349" s="161">
        <v>23</v>
      </c>
      <c r="E349" s="227">
        <v>13000</v>
      </c>
      <c r="F349" s="244">
        <f t="shared" si="39"/>
        <v>299000</v>
      </c>
      <c r="G349" s="171" t="s">
        <v>122</v>
      </c>
      <c r="H349" s="42"/>
      <c r="I349" s="38">
        <f t="shared" si="40"/>
        <v>3.68</v>
      </c>
      <c r="J349" s="38">
        <f t="shared" si="41"/>
        <v>13000</v>
      </c>
      <c r="K349" s="38">
        <f t="shared" si="42"/>
        <v>47840</v>
      </c>
      <c r="L349" s="81"/>
    </row>
    <row r="350" spans="1:12" s="37" customFormat="1" x14ac:dyDescent="0.2">
      <c r="A350" s="161"/>
      <c r="B350" s="198" t="s">
        <v>2149</v>
      </c>
      <c r="C350" s="161" t="s">
        <v>57</v>
      </c>
      <c r="D350" s="161">
        <v>22</v>
      </c>
      <c r="E350" s="227">
        <v>9000</v>
      </c>
      <c r="F350" s="244">
        <f t="shared" si="39"/>
        <v>198000</v>
      </c>
      <c r="G350" s="171" t="s">
        <v>122</v>
      </c>
      <c r="H350" s="42"/>
      <c r="I350" s="38">
        <f t="shared" si="40"/>
        <v>3.52</v>
      </c>
      <c r="J350" s="38">
        <f t="shared" si="41"/>
        <v>9000</v>
      </c>
      <c r="K350" s="38">
        <f t="shared" si="42"/>
        <v>31680</v>
      </c>
      <c r="L350" s="81"/>
    </row>
    <row r="351" spans="1:12" s="37" customFormat="1" x14ac:dyDescent="0.2">
      <c r="A351" s="161"/>
      <c r="B351" s="198" t="s">
        <v>2150</v>
      </c>
      <c r="C351" s="161" t="s">
        <v>57</v>
      </c>
      <c r="D351" s="161">
        <v>20</v>
      </c>
      <c r="E351" s="227">
        <v>14000</v>
      </c>
      <c r="F351" s="244">
        <f t="shared" si="39"/>
        <v>280000</v>
      </c>
      <c r="G351" s="171" t="s">
        <v>122</v>
      </c>
      <c r="H351" s="42"/>
      <c r="I351" s="38">
        <f t="shared" si="40"/>
        <v>3.2</v>
      </c>
      <c r="J351" s="38">
        <f t="shared" si="41"/>
        <v>14000</v>
      </c>
      <c r="K351" s="38">
        <f t="shared" si="42"/>
        <v>44800</v>
      </c>
      <c r="L351" s="81"/>
    </row>
    <row r="352" spans="1:12" s="37" customFormat="1" x14ac:dyDescent="0.2">
      <c r="A352" s="161"/>
      <c r="B352" s="198"/>
      <c r="C352" s="161"/>
      <c r="D352" s="161"/>
      <c r="E352" s="227"/>
      <c r="F352" s="244"/>
      <c r="G352" s="171"/>
      <c r="H352" s="42"/>
      <c r="I352" s="38"/>
      <c r="J352" s="38"/>
      <c r="K352" s="38"/>
      <c r="L352" s="81"/>
    </row>
    <row r="353" spans="1:12" s="37" customFormat="1" x14ac:dyDescent="0.2">
      <c r="A353" s="161" t="s">
        <v>2190</v>
      </c>
      <c r="B353" s="226" t="s">
        <v>2151</v>
      </c>
      <c r="C353" s="161"/>
      <c r="D353" s="161"/>
      <c r="E353" s="227"/>
      <c r="F353" s="244"/>
      <c r="G353" s="171"/>
      <c r="H353" s="42"/>
      <c r="I353" s="38"/>
      <c r="J353" s="38"/>
      <c r="K353" s="38"/>
      <c r="L353" s="81"/>
    </row>
    <row r="354" spans="1:12" s="37" customFormat="1" x14ac:dyDescent="0.2">
      <c r="A354" s="161"/>
      <c r="B354" s="198" t="s">
        <v>2152</v>
      </c>
      <c r="C354" s="161" t="s">
        <v>57</v>
      </c>
      <c r="D354" s="161">
        <v>10</v>
      </c>
      <c r="E354" s="227">
        <v>3000</v>
      </c>
      <c r="F354" s="244">
        <f t="shared" ref="F354:F358" si="43">D354*E354</f>
        <v>30000</v>
      </c>
      <c r="G354" s="171" t="s">
        <v>122</v>
      </c>
      <c r="H354" s="42"/>
      <c r="I354" s="38">
        <f t="shared" si="40"/>
        <v>1.6</v>
      </c>
      <c r="J354" s="38">
        <f t="shared" si="41"/>
        <v>3000</v>
      </c>
      <c r="K354" s="38">
        <f t="shared" si="42"/>
        <v>4800</v>
      </c>
      <c r="L354" s="81"/>
    </row>
    <row r="355" spans="1:12" s="37" customFormat="1" x14ac:dyDescent="0.2">
      <c r="A355" s="161"/>
      <c r="B355" s="198" t="s">
        <v>2153</v>
      </c>
      <c r="C355" s="161" t="s">
        <v>57</v>
      </c>
      <c r="D355" s="161">
        <v>10</v>
      </c>
      <c r="E355" s="227">
        <v>4500</v>
      </c>
      <c r="F355" s="244">
        <f t="shared" si="43"/>
        <v>45000</v>
      </c>
      <c r="G355" s="171" t="s">
        <v>122</v>
      </c>
      <c r="H355" s="42"/>
      <c r="I355" s="38">
        <f t="shared" si="40"/>
        <v>1.6</v>
      </c>
      <c r="J355" s="38">
        <f t="shared" si="41"/>
        <v>4500</v>
      </c>
      <c r="K355" s="38">
        <f t="shared" si="42"/>
        <v>7200</v>
      </c>
      <c r="L355" s="81"/>
    </row>
    <row r="356" spans="1:12" s="37" customFormat="1" x14ac:dyDescent="0.2">
      <c r="A356" s="161" t="s">
        <v>2191</v>
      </c>
      <c r="B356" s="226" t="s">
        <v>2154</v>
      </c>
      <c r="C356" s="161"/>
      <c r="D356" s="161"/>
      <c r="E356" s="227"/>
      <c r="F356" s="244">
        <f t="shared" si="43"/>
        <v>0</v>
      </c>
      <c r="G356" s="171"/>
      <c r="H356" s="42"/>
      <c r="I356" s="38"/>
      <c r="J356" s="38"/>
      <c r="K356" s="38"/>
      <c r="L356" s="81"/>
    </row>
    <row r="357" spans="1:12" s="37" customFormat="1" x14ac:dyDescent="0.2">
      <c r="A357" s="161"/>
      <c r="B357" s="198" t="s">
        <v>2155</v>
      </c>
      <c r="C357" s="161" t="s">
        <v>57</v>
      </c>
      <c r="D357" s="161">
        <v>3</v>
      </c>
      <c r="E357" s="227">
        <v>24000</v>
      </c>
      <c r="F357" s="244">
        <f t="shared" si="43"/>
        <v>72000</v>
      </c>
      <c r="G357" s="171" t="s">
        <v>122</v>
      </c>
      <c r="H357" s="42"/>
      <c r="I357" s="38">
        <f t="shared" si="40"/>
        <v>0.48</v>
      </c>
      <c r="J357" s="38">
        <f t="shared" si="41"/>
        <v>24000</v>
      </c>
      <c r="K357" s="38">
        <f t="shared" si="42"/>
        <v>11520</v>
      </c>
      <c r="L357" s="81"/>
    </row>
    <row r="358" spans="1:12" s="37" customFormat="1" x14ac:dyDescent="0.2">
      <c r="A358" s="161"/>
      <c r="B358" s="198" t="s">
        <v>2125</v>
      </c>
      <c r="C358" s="161" t="s">
        <v>57</v>
      </c>
      <c r="D358" s="161">
        <v>3</v>
      </c>
      <c r="E358" s="227">
        <v>30000</v>
      </c>
      <c r="F358" s="244">
        <f t="shared" si="43"/>
        <v>90000</v>
      </c>
      <c r="G358" s="171" t="s">
        <v>122</v>
      </c>
      <c r="H358" s="42"/>
      <c r="I358" s="38">
        <f t="shared" si="40"/>
        <v>0.48</v>
      </c>
      <c r="J358" s="38">
        <f t="shared" si="41"/>
        <v>30000</v>
      </c>
      <c r="K358" s="38">
        <f t="shared" si="42"/>
        <v>14400</v>
      </c>
      <c r="L358" s="81"/>
    </row>
    <row r="359" spans="1:12" s="37" customFormat="1" x14ac:dyDescent="0.2">
      <c r="A359" s="161"/>
      <c r="B359" s="198"/>
      <c r="C359" s="161"/>
      <c r="D359" s="161"/>
      <c r="E359" s="227"/>
      <c r="F359" s="259">
        <f>SUM(F304:F358)</f>
        <v>46259398.210000001</v>
      </c>
      <c r="G359" s="259"/>
      <c r="H359" s="259"/>
      <c r="I359" s="259"/>
      <c r="J359" s="259"/>
      <c r="K359" s="259">
        <f t="shared" ref="K359" si="44">SUM(K304:K358)</f>
        <v>7401503.7136000004</v>
      </c>
      <c r="L359" s="81"/>
    </row>
    <row r="360" spans="1:12" s="37" customFormat="1" x14ac:dyDescent="0.2">
      <c r="A360" s="161"/>
      <c r="B360" s="198"/>
      <c r="C360" s="161"/>
      <c r="D360" s="42"/>
      <c r="E360" s="227"/>
      <c r="F360" s="249"/>
      <c r="G360" s="171"/>
      <c r="H360" s="42"/>
      <c r="I360" s="38"/>
      <c r="J360" s="38"/>
      <c r="K360" s="38"/>
      <c r="L360" s="81"/>
    </row>
    <row r="361" spans="1:12" s="37" customFormat="1" x14ac:dyDescent="0.2">
      <c r="A361" s="161"/>
      <c r="B361" s="198" t="s">
        <v>2156</v>
      </c>
      <c r="C361" s="161"/>
      <c r="D361" s="161"/>
      <c r="E361" s="227">
        <v>40000000</v>
      </c>
      <c r="F361" s="259">
        <f>E361</f>
        <v>40000000</v>
      </c>
      <c r="G361" s="171" t="s">
        <v>122</v>
      </c>
      <c r="H361" s="42"/>
      <c r="I361" s="38">
        <f t="shared" si="40"/>
        <v>0</v>
      </c>
      <c r="J361" s="38">
        <f t="shared" si="41"/>
        <v>40000000</v>
      </c>
      <c r="K361" s="38">
        <f t="shared" si="42"/>
        <v>0</v>
      </c>
      <c r="L361" s="81"/>
    </row>
    <row r="362" spans="1:12" s="37" customFormat="1" x14ac:dyDescent="0.2">
      <c r="A362" s="161"/>
      <c r="B362" s="198" t="s">
        <v>2192</v>
      </c>
      <c r="C362" s="161" t="s">
        <v>2194</v>
      </c>
      <c r="D362" s="161"/>
      <c r="E362" s="227">
        <v>28848961</v>
      </c>
      <c r="F362" s="259">
        <f>E362</f>
        <v>28848961</v>
      </c>
      <c r="G362" s="171" t="s">
        <v>122</v>
      </c>
      <c r="H362" s="42"/>
      <c r="I362" s="38">
        <f t="shared" si="40"/>
        <v>0</v>
      </c>
      <c r="J362" s="38">
        <f t="shared" si="41"/>
        <v>28848961</v>
      </c>
      <c r="K362" s="38">
        <f t="shared" si="42"/>
        <v>0</v>
      </c>
      <c r="L362" s="81"/>
    </row>
    <row r="363" spans="1:12" s="37" customFormat="1" x14ac:dyDescent="0.2">
      <c r="A363" s="161"/>
      <c r="B363" s="198" t="s">
        <v>2193</v>
      </c>
      <c r="C363" s="161" t="s">
        <v>2194</v>
      </c>
      <c r="D363" s="161"/>
      <c r="E363" s="227">
        <v>188530759.16</v>
      </c>
      <c r="F363" s="249">
        <f>E363</f>
        <v>188530759.16</v>
      </c>
      <c r="G363" s="171" t="s">
        <v>122</v>
      </c>
      <c r="H363" s="42"/>
      <c r="I363" s="38">
        <f t="shared" si="40"/>
        <v>0</v>
      </c>
      <c r="J363" s="38">
        <f t="shared" si="41"/>
        <v>188530759.16</v>
      </c>
      <c r="K363" s="38">
        <f t="shared" si="42"/>
        <v>0</v>
      </c>
      <c r="L363" s="81"/>
    </row>
    <row r="364" spans="1:12" s="37" customFormat="1" ht="16.5" x14ac:dyDescent="0.2">
      <c r="A364" s="161"/>
      <c r="B364" s="198" t="s">
        <v>2157</v>
      </c>
      <c r="C364" s="161"/>
      <c r="D364" s="42"/>
      <c r="E364" s="161"/>
      <c r="F364" s="264">
        <f>F46+F89+F103+F118+F148+F175+F199+F211+F245+F261+F301+F315+F326+F344+F352+F359+F361+F362+F363</f>
        <v>693915638.82999992</v>
      </c>
      <c r="G364" s="264"/>
      <c r="H364" s="264"/>
      <c r="I364" s="264"/>
      <c r="J364" s="264"/>
      <c r="K364" s="265">
        <f t="shared" ref="K364" si="45">K46+K89+K103+K118+K148+K175+K199+K211+K245+K261+K301+K315+K326+K344+K352+K359+K361+K362+K363</f>
        <v>69845746.987200007</v>
      </c>
      <c r="L364" s="81"/>
    </row>
    <row r="365" spans="1:12" s="37" customFormat="1" ht="13.5" x14ac:dyDescent="0.2">
      <c r="A365" s="251"/>
      <c r="B365" s="82"/>
      <c r="C365" s="171"/>
      <c r="D365" s="83"/>
      <c r="E365" s="84"/>
      <c r="F365" s="43"/>
      <c r="G365" s="171"/>
      <c r="H365" s="42"/>
      <c r="I365" s="38"/>
      <c r="J365" s="38"/>
      <c r="K365" s="43"/>
      <c r="L365" s="81"/>
    </row>
    <row r="366" spans="1:12" s="37" customFormat="1" ht="13.5" x14ac:dyDescent="0.2">
      <c r="A366" s="251"/>
      <c r="B366" s="82"/>
      <c r="C366" s="171"/>
      <c r="D366" s="83"/>
      <c r="E366" s="84"/>
      <c r="F366" s="43"/>
      <c r="G366" s="171"/>
      <c r="H366" s="42"/>
      <c r="I366" s="38"/>
      <c r="J366" s="38"/>
      <c r="K366" s="43"/>
      <c r="L366" s="81"/>
    </row>
    <row r="367" spans="1:12" s="26" customFormat="1" x14ac:dyDescent="0.2">
      <c r="A367" s="157" t="s">
        <v>2195</v>
      </c>
      <c r="B367" s="158" t="s">
        <v>2196</v>
      </c>
      <c r="C367" s="14"/>
      <c r="D367" s="32"/>
      <c r="E367" s="38"/>
      <c r="F367" s="18">
        <f>F379+F385+F416+F460+F474+F486+F491+F494+F501+F504+F507+F513+F527+F542+F552+F557+F564+F574+F605+F624+F636+F650+F679+F682+F684+F700+F708+F714+F727+F738+F756+F761+F770+F780+F803+F813+F827+F831+F837+F848+F863+F873+F880+F893+F897+F916+F924+F954+F958+F978+F1000+F1011+F1026+F1032+F1038+F1049+F1060+F1072+F1077+F1087+F1097+F1106+F1110+F1119+F1135+F1148+F1159+F1171+F1183+F1198+F1254+F1268+F1273+F1280+F1284+F1301+F1310+F1332+F1339+F1346+F1349+F1356+F1360+F1370+F1399+F1436+F1444+F1456+F1523+F1535+F1544+F1555+F1633+F1642+F1647+F1682+F1755+F1809+F1850+F1873+F1884+F1900+F1934+F1956+F1957+F1961+F1970+F1987+F1991+F1994+F2002+F2011+F2019+F2070+F2089+F2093+F2096+F2108+F2113+F2116+F2119+F2122+F2130+F2167+F2180+F2197+F2204+F2217+F2221+F2225+F2231+F2235+F2264</f>
        <v>2434196543.6267924</v>
      </c>
      <c r="G367" s="18"/>
      <c r="H367" s="18"/>
      <c r="I367" s="18"/>
      <c r="J367" s="18"/>
      <c r="K367" s="18" t="e">
        <f>K379+K385+K416+K460+K474+K486+K491+K494+K501+K504+K507+K513+K527+K542+K552+K557+K564+K574+K605+K624+K636+K650+K679+K682+K684+K700+K708+K714+K727+K738+K756+K761+K770+K780+#REF!+K803+K813+K827+K831+K837+K848+K863+K873+K880+K893+#REF!+K897+K916+K924+K954+K958+#REF!+K978+K1000+K1011+K1026+K1032+K1038+K1049+K1060+K1072+K1077+K1087+K1097+K1106+K1110+K1119+K1135+K1148+K1159+K1171+K1183+K1198+K1254+K1268+K1273+K1280+K1284+K1301+K1310+K1332+K1339+K1346+K1349+K1356+K1360+K1370+K1399+K1436+K1444+K1456+K1523+K1535+K1544+K1555+K1633+K1642+K1647+K1682+K1755+K1809+K1850+K1873+K1884+K1900+K1934+K1956+K1957+K1961+K1970+K1987+K1991+K1994+K2002+K2011+K2019+K2070+K2089+K2093+K2096+K2108+K2113+K2116+K2119+K2122+K2130+K2167+K2180+K2197+K2204+K2217+K2221+K2225+K2231+K2235+K2264</f>
        <v>#REF!</v>
      </c>
      <c r="L367" s="30"/>
    </row>
    <row r="368" spans="1:12" s="26" customFormat="1" ht="13.5" x14ac:dyDescent="0.2">
      <c r="A368" s="190"/>
      <c r="B368" s="329" t="s">
        <v>1111</v>
      </c>
      <c r="C368" s="329"/>
      <c r="D368" s="329"/>
      <c r="E368" s="329"/>
      <c r="F368" s="329"/>
      <c r="G368" s="329"/>
      <c r="H368" s="132"/>
      <c r="I368" s="132"/>
      <c r="J368" s="132"/>
      <c r="K368" s="132"/>
      <c r="L368" s="30"/>
    </row>
    <row r="369" spans="1:12" s="26" customFormat="1" x14ac:dyDescent="0.2">
      <c r="A369" s="159">
        <v>1</v>
      </c>
      <c r="B369" s="192" t="s">
        <v>1738</v>
      </c>
      <c r="C369" s="193" t="s">
        <v>1112</v>
      </c>
      <c r="D369" s="194">
        <v>1547.84</v>
      </c>
      <c r="E369" s="195">
        <v>608000</v>
      </c>
      <c r="F369" s="194">
        <f t="shared" ref="F369:F378" si="46">D369*E369</f>
        <v>941086720</v>
      </c>
      <c r="G369" s="165" t="s">
        <v>122</v>
      </c>
      <c r="H369" s="132"/>
      <c r="I369" s="212">
        <f>D369*0.16</f>
        <v>247.65439999999998</v>
      </c>
      <c r="J369" s="212">
        <f>E369</f>
        <v>608000</v>
      </c>
      <c r="K369" s="212">
        <f>I369*J369</f>
        <v>150573875.19999999</v>
      </c>
      <c r="L369" s="30"/>
    </row>
    <row r="370" spans="1:12" s="26" customFormat="1" x14ac:dyDescent="0.2">
      <c r="A370" s="159">
        <v>2</v>
      </c>
      <c r="B370" s="151" t="s">
        <v>1113</v>
      </c>
      <c r="C370" s="165" t="s">
        <v>1112</v>
      </c>
      <c r="D370" s="176">
        <v>289.57</v>
      </c>
      <c r="E370" s="177">
        <v>20350</v>
      </c>
      <c r="F370" s="176">
        <f t="shared" si="46"/>
        <v>5892749.5</v>
      </c>
      <c r="G370" s="165" t="s">
        <v>122</v>
      </c>
      <c r="H370" s="132"/>
      <c r="I370" s="212">
        <f t="shared" ref="I370:I424" si="47">D370*0.16</f>
        <v>46.331200000000003</v>
      </c>
      <c r="J370" s="212">
        <f t="shared" ref="J370:J424" si="48">E370</f>
        <v>20350</v>
      </c>
      <c r="K370" s="212">
        <f t="shared" ref="K370:K424" si="49">I370*J370</f>
        <v>942839.92</v>
      </c>
      <c r="L370" s="30"/>
    </row>
    <row r="371" spans="1:12" s="26" customFormat="1" x14ac:dyDescent="0.2">
      <c r="A371" s="159">
        <v>3</v>
      </c>
      <c r="B371" s="151" t="s">
        <v>1114</v>
      </c>
      <c r="C371" s="165" t="s">
        <v>1112</v>
      </c>
      <c r="D371" s="176">
        <v>3000</v>
      </c>
      <c r="E371" s="188">
        <v>39000</v>
      </c>
      <c r="F371" s="176">
        <f t="shared" si="46"/>
        <v>117000000</v>
      </c>
      <c r="G371" s="165" t="s">
        <v>122</v>
      </c>
      <c r="H371" s="132"/>
      <c r="I371" s="212">
        <f t="shared" si="47"/>
        <v>480</v>
      </c>
      <c r="J371" s="212">
        <f t="shared" si="48"/>
        <v>39000</v>
      </c>
      <c r="K371" s="212">
        <f t="shared" si="49"/>
        <v>18720000</v>
      </c>
      <c r="L371" s="30"/>
    </row>
    <row r="372" spans="1:12" s="26" customFormat="1" x14ac:dyDescent="0.2">
      <c r="A372" s="159">
        <v>4</v>
      </c>
      <c r="B372" s="151" t="s">
        <v>1115</v>
      </c>
      <c r="C372" s="165" t="s">
        <v>1112</v>
      </c>
      <c r="D372" s="176">
        <v>6.09</v>
      </c>
      <c r="E372" s="177">
        <v>561620</v>
      </c>
      <c r="F372" s="176">
        <f t="shared" si="46"/>
        <v>3420265.8</v>
      </c>
      <c r="G372" s="165" t="s">
        <v>122</v>
      </c>
      <c r="H372" s="132"/>
      <c r="I372" s="212">
        <f t="shared" si="47"/>
        <v>0.97440000000000004</v>
      </c>
      <c r="J372" s="212">
        <f t="shared" si="48"/>
        <v>561620</v>
      </c>
      <c r="K372" s="212">
        <f t="shared" si="49"/>
        <v>547242.52800000005</v>
      </c>
      <c r="L372" s="30"/>
    </row>
    <row r="373" spans="1:12" s="26" customFormat="1" x14ac:dyDescent="0.2">
      <c r="A373" s="159">
        <v>5</v>
      </c>
      <c r="B373" s="151" t="s">
        <v>1116</v>
      </c>
      <c r="C373" s="165" t="s">
        <v>1112</v>
      </c>
      <c r="D373" s="176">
        <v>18.689999999999998</v>
      </c>
      <c r="E373" s="177">
        <v>973000</v>
      </c>
      <c r="F373" s="176">
        <f t="shared" si="46"/>
        <v>18185369.999999996</v>
      </c>
      <c r="G373" s="165" t="s">
        <v>122</v>
      </c>
      <c r="H373" s="132"/>
      <c r="I373" s="212">
        <f t="shared" si="47"/>
        <v>2.9903999999999997</v>
      </c>
      <c r="J373" s="212">
        <f t="shared" si="48"/>
        <v>973000</v>
      </c>
      <c r="K373" s="212">
        <f t="shared" si="49"/>
        <v>2909659.1999999997</v>
      </c>
      <c r="L373" s="30"/>
    </row>
    <row r="374" spans="1:12" s="26" customFormat="1" x14ac:dyDescent="0.2">
      <c r="A374" s="159">
        <v>6</v>
      </c>
      <c r="B374" s="151" t="s">
        <v>1117</v>
      </c>
      <c r="C374" s="165" t="s">
        <v>1112</v>
      </c>
      <c r="D374" s="176">
        <v>1.45</v>
      </c>
      <c r="E374" s="177">
        <v>8970000</v>
      </c>
      <c r="F374" s="176">
        <f t="shared" si="46"/>
        <v>13006500</v>
      </c>
      <c r="G374" s="165" t="s">
        <v>122</v>
      </c>
      <c r="H374" s="132"/>
      <c r="I374" s="212">
        <f t="shared" si="47"/>
        <v>0.23199999999999998</v>
      </c>
      <c r="J374" s="212">
        <f t="shared" si="48"/>
        <v>8970000</v>
      </c>
      <c r="K374" s="218">
        <f t="shared" si="49"/>
        <v>2081039.9999999998</v>
      </c>
      <c r="L374" s="30"/>
    </row>
    <row r="375" spans="1:12" s="41" customFormat="1" x14ac:dyDescent="0.2">
      <c r="A375" s="159">
        <v>7</v>
      </c>
      <c r="B375" s="160" t="s">
        <v>1118</v>
      </c>
      <c r="C375" s="161" t="s">
        <v>687</v>
      </c>
      <c r="D375" s="269">
        <v>20.765999999999998</v>
      </c>
      <c r="E375" s="270">
        <v>1600236</v>
      </c>
      <c r="F375" s="269">
        <f t="shared" si="46"/>
        <v>33230500.775999997</v>
      </c>
      <c r="G375" s="161" t="s">
        <v>122</v>
      </c>
      <c r="H375" s="271"/>
      <c r="I375" s="272">
        <f t="shared" si="47"/>
        <v>3.3225599999999997</v>
      </c>
      <c r="J375" s="272">
        <f t="shared" si="48"/>
        <v>1600236</v>
      </c>
      <c r="K375" s="273">
        <f t="shared" si="49"/>
        <v>5316880.1241599992</v>
      </c>
      <c r="L375" s="44"/>
    </row>
    <row r="376" spans="1:12" s="41" customFormat="1" x14ac:dyDescent="0.2">
      <c r="A376" s="159">
        <v>8</v>
      </c>
      <c r="B376" s="160" t="s">
        <v>1119</v>
      </c>
      <c r="C376" s="161" t="s">
        <v>687</v>
      </c>
      <c r="D376" s="269">
        <v>17.57</v>
      </c>
      <c r="E376" s="270">
        <v>3100000</v>
      </c>
      <c r="F376" s="269">
        <f t="shared" si="46"/>
        <v>54467000</v>
      </c>
      <c r="G376" s="161" t="s">
        <v>122</v>
      </c>
      <c r="H376" s="271"/>
      <c r="I376" s="272">
        <f t="shared" si="47"/>
        <v>2.8111999999999999</v>
      </c>
      <c r="J376" s="272">
        <f t="shared" si="48"/>
        <v>3100000</v>
      </c>
      <c r="K376" s="273">
        <f t="shared" si="49"/>
        <v>8714720</v>
      </c>
      <c r="L376" s="44"/>
    </row>
    <row r="377" spans="1:12" s="41" customFormat="1" x14ac:dyDescent="0.2">
      <c r="A377" s="159">
        <v>9</v>
      </c>
      <c r="B377" s="160" t="s">
        <v>1120</v>
      </c>
      <c r="C377" s="161" t="s">
        <v>687</v>
      </c>
      <c r="D377" s="269">
        <v>11.2</v>
      </c>
      <c r="E377" s="270">
        <v>2600000</v>
      </c>
      <c r="F377" s="269">
        <f t="shared" si="46"/>
        <v>29120000</v>
      </c>
      <c r="G377" s="161" t="s">
        <v>122</v>
      </c>
      <c r="H377" s="271"/>
      <c r="I377" s="272">
        <f t="shared" si="47"/>
        <v>1.7919999999999998</v>
      </c>
      <c r="J377" s="272">
        <f t="shared" si="48"/>
        <v>2600000</v>
      </c>
      <c r="K377" s="273">
        <f t="shared" si="49"/>
        <v>4659199.9999999991</v>
      </c>
      <c r="L377" s="44"/>
    </row>
    <row r="378" spans="1:12" s="41" customFormat="1" x14ac:dyDescent="0.2">
      <c r="A378" s="159">
        <v>10</v>
      </c>
      <c r="B378" s="160" t="s">
        <v>1121</v>
      </c>
      <c r="C378" s="161" t="s">
        <v>1112</v>
      </c>
      <c r="D378" s="269">
        <v>11.05</v>
      </c>
      <c r="E378" s="270">
        <v>266200</v>
      </c>
      <c r="F378" s="269">
        <f t="shared" si="46"/>
        <v>2941510</v>
      </c>
      <c r="G378" s="161" t="s">
        <v>122</v>
      </c>
      <c r="H378" s="271"/>
      <c r="I378" s="272">
        <f t="shared" si="47"/>
        <v>1.7680000000000002</v>
      </c>
      <c r="J378" s="272">
        <f t="shared" si="48"/>
        <v>266200</v>
      </c>
      <c r="K378" s="273">
        <f t="shared" si="49"/>
        <v>470641.60000000003</v>
      </c>
      <c r="L378" s="44"/>
    </row>
    <row r="379" spans="1:12" s="26" customFormat="1" ht="13.5" x14ac:dyDescent="0.25">
      <c r="A379" s="159"/>
      <c r="B379" s="333" t="s">
        <v>1122</v>
      </c>
      <c r="C379" s="333"/>
      <c r="D379" s="333"/>
      <c r="E379" s="333"/>
      <c r="F379" s="196">
        <f>SUM(F369:F378)</f>
        <v>1218350616.076</v>
      </c>
      <c r="G379" s="196"/>
      <c r="H379" s="196"/>
      <c r="I379" s="196"/>
      <c r="J379" s="196"/>
      <c r="K379" s="217">
        <f>SUM(K369:K378)</f>
        <v>194936098.57215995</v>
      </c>
      <c r="L379" s="30"/>
    </row>
    <row r="380" spans="1:12" s="26" customFormat="1" ht="13.5" x14ac:dyDescent="0.2">
      <c r="A380" s="165"/>
      <c r="B380" s="300" t="s">
        <v>168</v>
      </c>
      <c r="C380" s="301"/>
      <c r="D380" s="301"/>
      <c r="E380" s="301"/>
      <c r="F380" s="301"/>
      <c r="G380" s="302"/>
      <c r="H380" s="132"/>
      <c r="I380" s="212">
        <f t="shared" si="47"/>
        <v>0</v>
      </c>
      <c r="J380" s="212">
        <f t="shared" si="48"/>
        <v>0</v>
      </c>
      <c r="K380" s="218">
        <f t="shared" si="49"/>
        <v>0</v>
      </c>
      <c r="L380" s="30"/>
    </row>
    <row r="381" spans="1:12" s="26" customFormat="1" ht="13.5" x14ac:dyDescent="0.2">
      <c r="A381" s="165"/>
      <c r="B381" s="300" t="s">
        <v>1123</v>
      </c>
      <c r="C381" s="301"/>
      <c r="D381" s="301"/>
      <c r="E381" s="301"/>
      <c r="F381" s="301"/>
      <c r="G381" s="302"/>
      <c r="H381" s="132"/>
      <c r="I381" s="212">
        <f t="shared" si="47"/>
        <v>0</v>
      </c>
      <c r="J381" s="212">
        <f t="shared" si="48"/>
        <v>0</v>
      </c>
      <c r="K381" s="218">
        <f t="shared" si="49"/>
        <v>0</v>
      </c>
      <c r="L381" s="30"/>
    </row>
    <row r="382" spans="1:12" s="26" customFormat="1" x14ac:dyDescent="0.2">
      <c r="A382" s="159">
        <v>1</v>
      </c>
      <c r="B382" s="159" t="s">
        <v>587</v>
      </c>
      <c r="C382" s="165" t="s">
        <v>53</v>
      </c>
      <c r="D382" s="178">
        <v>322700</v>
      </c>
      <c r="E382" s="179">
        <v>180</v>
      </c>
      <c r="F382" s="180">
        <f>D382*E382</f>
        <v>58086000</v>
      </c>
      <c r="G382" s="165" t="s">
        <v>122</v>
      </c>
      <c r="H382" s="132"/>
      <c r="I382" s="212">
        <f t="shared" si="47"/>
        <v>51632</v>
      </c>
      <c r="J382" s="212">
        <f t="shared" si="48"/>
        <v>180</v>
      </c>
      <c r="K382" s="218">
        <f t="shared" si="49"/>
        <v>9293760</v>
      </c>
      <c r="L382" s="30"/>
    </row>
    <row r="383" spans="1:12" s="26" customFormat="1" x14ac:dyDescent="0.2">
      <c r="A383" s="159">
        <v>2</v>
      </c>
      <c r="B383" s="159" t="s">
        <v>588</v>
      </c>
      <c r="C383" s="165" t="s">
        <v>53</v>
      </c>
      <c r="D383" s="178">
        <v>333980</v>
      </c>
      <c r="E383" s="179">
        <v>215</v>
      </c>
      <c r="F383" s="180">
        <f>D383*E383</f>
        <v>71805700</v>
      </c>
      <c r="G383" s="165" t="s">
        <v>122</v>
      </c>
      <c r="H383" s="132"/>
      <c r="I383" s="212">
        <f t="shared" si="47"/>
        <v>53436.800000000003</v>
      </c>
      <c r="J383" s="212">
        <f t="shared" si="48"/>
        <v>215</v>
      </c>
      <c r="K383" s="218">
        <f t="shared" si="49"/>
        <v>11488912</v>
      </c>
      <c r="L383" s="30"/>
    </row>
    <row r="384" spans="1:12" s="26" customFormat="1" x14ac:dyDescent="0.2">
      <c r="A384" s="159">
        <v>3</v>
      </c>
      <c r="B384" s="159" t="s">
        <v>630</v>
      </c>
      <c r="C384" s="165" t="s">
        <v>53</v>
      </c>
      <c r="D384" s="178">
        <v>20000</v>
      </c>
      <c r="E384" s="179">
        <v>495</v>
      </c>
      <c r="F384" s="180">
        <f>D384*E384</f>
        <v>9900000</v>
      </c>
      <c r="G384" s="165" t="s">
        <v>122</v>
      </c>
      <c r="H384" s="132"/>
      <c r="I384" s="212">
        <f t="shared" si="47"/>
        <v>3200</v>
      </c>
      <c r="J384" s="212">
        <f t="shared" si="48"/>
        <v>495</v>
      </c>
      <c r="K384" s="218">
        <f t="shared" si="49"/>
        <v>1584000</v>
      </c>
      <c r="L384" s="30"/>
    </row>
    <row r="385" spans="1:12" s="26" customFormat="1" ht="13.5" x14ac:dyDescent="0.2">
      <c r="A385" s="159"/>
      <c r="B385" s="334" t="s">
        <v>1122</v>
      </c>
      <c r="C385" s="335"/>
      <c r="D385" s="335"/>
      <c r="E385" s="336"/>
      <c r="F385" s="196">
        <f>SUM(F382:F384)</f>
        <v>139791700</v>
      </c>
      <c r="G385" s="196"/>
      <c r="H385" s="196"/>
      <c r="I385" s="196"/>
      <c r="J385" s="196"/>
      <c r="K385" s="217">
        <f>SUM(K382:K384)</f>
        <v>22366672</v>
      </c>
      <c r="L385" s="30"/>
    </row>
    <row r="386" spans="1:12" s="26" customFormat="1" ht="13.5" x14ac:dyDescent="0.2">
      <c r="A386" s="159"/>
      <c r="B386" s="300" t="s">
        <v>1124</v>
      </c>
      <c r="C386" s="301"/>
      <c r="D386" s="301"/>
      <c r="E386" s="301"/>
      <c r="F386" s="301"/>
      <c r="G386" s="302"/>
      <c r="H386" s="132"/>
      <c r="I386" s="212">
        <f t="shared" si="47"/>
        <v>0</v>
      </c>
      <c r="J386" s="212">
        <f t="shared" si="48"/>
        <v>0</v>
      </c>
      <c r="K386" s="218">
        <f t="shared" si="49"/>
        <v>0</v>
      </c>
      <c r="L386" s="30"/>
    </row>
    <row r="387" spans="1:12" s="26" customFormat="1" x14ac:dyDescent="0.2">
      <c r="A387" s="159">
        <v>1</v>
      </c>
      <c r="B387" s="181" t="s">
        <v>589</v>
      </c>
      <c r="C387" s="165" t="s">
        <v>53</v>
      </c>
      <c r="D387" s="182">
        <v>68</v>
      </c>
      <c r="E387" s="183">
        <v>1626.2400000000002</v>
      </c>
      <c r="F387" s="166">
        <f>D387*E387</f>
        <v>110584.32000000002</v>
      </c>
      <c r="G387" s="165" t="s">
        <v>122</v>
      </c>
      <c r="H387" s="132"/>
      <c r="I387" s="212">
        <f t="shared" si="47"/>
        <v>10.88</v>
      </c>
      <c r="J387" s="212">
        <f t="shared" si="48"/>
        <v>1626.2400000000002</v>
      </c>
      <c r="K387" s="218">
        <f t="shared" si="49"/>
        <v>17693.491200000004</v>
      </c>
      <c r="L387" s="30"/>
    </row>
    <row r="388" spans="1:12" s="26" customFormat="1" x14ac:dyDescent="0.2">
      <c r="A388" s="159">
        <v>2</v>
      </c>
      <c r="B388" s="181" t="s">
        <v>590</v>
      </c>
      <c r="C388" s="165" t="s">
        <v>205</v>
      </c>
      <c r="D388" s="182">
        <v>72</v>
      </c>
      <c r="E388" s="183">
        <v>990.00000000000011</v>
      </c>
      <c r="F388" s="166">
        <f>D388*E388</f>
        <v>71280.000000000015</v>
      </c>
      <c r="G388" s="165" t="s">
        <v>122</v>
      </c>
      <c r="H388" s="132"/>
      <c r="I388" s="212">
        <f t="shared" si="47"/>
        <v>11.52</v>
      </c>
      <c r="J388" s="212">
        <f t="shared" si="48"/>
        <v>990.00000000000011</v>
      </c>
      <c r="K388" s="218">
        <f t="shared" si="49"/>
        <v>11404.800000000001</v>
      </c>
      <c r="L388" s="30"/>
    </row>
    <row r="389" spans="1:12" s="26" customFormat="1" x14ac:dyDescent="0.2">
      <c r="A389" s="159">
        <v>3</v>
      </c>
      <c r="B389" s="181" t="s">
        <v>592</v>
      </c>
      <c r="C389" s="165" t="s">
        <v>53</v>
      </c>
      <c r="D389" s="178">
        <v>3156</v>
      </c>
      <c r="E389" s="179">
        <v>1482.3600000000001</v>
      </c>
      <c r="F389" s="166">
        <f t="shared" ref="F389:F415" si="50">D389*E389</f>
        <v>4678328.16</v>
      </c>
      <c r="G389" s="165" t="s">
        <v>122</v>
      </c>
      <c r="H389" s="132"/>
      <c r="I389" s="212">
        <f t="shared" si="47"/>
        <v>504.96000000000004</v>
      </c>
      <c r="J389" s="212">
        <f t="shared" si="48"/>
        <v>1482.3600000000001</v>
      </c>
      <c r="K389" s="212">
        <f t="shared" si="49"/>
        <v>748532.50560000015</v>
      </c>
      <c r="L389" s="30"/>
    </row>
    <row r="390" spans="1:12" s="26" customFormat="1" x14ac:dyDescent="0.2">
      <c r="A390" s="159">
        <v>4</v>
      </c>
      <c r="B390" s="181" t="s">
        <v>593</v>
      </c>
      <c r="C390" s="165" t="s">
        <v>53</v>
      </c>
      <c r="D390" s="178">
        <v>822</v>
      </c>
      <c r="E390" s="179">
        <v>1614.3600000000001</v>
      </c>
      <c r="F390" s="166">
        <f t="shared" si="50"/>
        <v>1327003.9200000002</v>
      </c>
      <c r="G390" s="165" t="s">
        <v>122</v>
      </c>
      <c r="H390" s="132"/>
      <c r="I390" s="212">
        <f t="shared" si="47"/>
        <v>131.52000000000001</v>
      </c>
      <c r="J390" s="212">
        <f t="shared" si="48"/>
        <v>1614.3600000000001</v>
      </c>
      <c r="K390" s="212">
        <f t="shared" si="49"/>
        <v>212320.62720000005</v>
      </c>
      <c r="L390" s="30"/>
    </row>
    <row r="391" spans="1:12" s="26" customFormat="1" x14ac:dyDescent="0.2">
      <c r="A391" s="159">
        <v>5</v>
      </c>
      <c r="B391" s="181" t="s">
        <v>599</v>
      </c>
      <c r="C391" s="165" t="s">
        <v>205</v>
      </c>
      <c r="D391" s="184">
        <v>1447</v>
      </c>
      <c r="E391" s="179">
        <v>3481.6320000000001</v>
      </c>
      <c r="F391" s="166">
        <f t="shared" si="50"/>
        <v>5037921.5039999997</v>
      </c>
      <c r="G391" s="165" t="s">
        <v>122</v>
      </c>
      <c r="H391" s="132"/>
      <c r="I391" s="212">
        <f t="shared" si="47"/>
        <v>231.52</v>
      </c>
      <c r="J391" s="212">
        <f t="shared" si="48"/>
        <v>3481.6320000000001</v>
      </c>
      <c r="K391" s="212">
        <f t="shared" si="49"/>
        <v>806067.44064000004</v>
      </c>
      <c r="L391" s="30"/>
    </row>
    <row r="392" spans="1:12" s="26" customFormat="1" x14ac:dyDescent="0.2">
      <c r="A392" s="159">
        <v>6</v>
      </c>
      <c r="B392" s="181" t="s">
        <v>600</v>
      </c>
      <c r="C392" s="165" t="s">
        <v>205</v>
      </c>
      <c r="D392" s="184">
        <v>150</v>
      </c>
      <c r="E392" s="179">
        <v>1650.0000000000002</v>
      </c>
      <c r="F392" s="166">
        <f t="shared" si="50"/>
        <v>247500.00000000003</v>
      </c>
      <c r="G392" s="165" t="s">
        <v>122</v>
      </c>
      <c r="H392" s="132"/>
      <c r="I392" s="212">
        <f t="shared" si="47"/>
        <v>24</v>
      </c>
      <c r="J392" s="212">
        <f t="shared" si="48"/>
        <v>1650.0000000000002</v>
      </c>
      <c r="K392" s="212">
        <f t="shared" si="49"/>
        <v>39600.000000000007</v>
      </c>
      <c r="L392" s="30"/>
    </row>
    <row r="393" spans="1:12" s="26" customFormat="1" x14ac:dyDescent="0.2">
      <c r="A393" s="159">
        <v>7</v>
      </c>
      <c r="B393" s="181" t="s">
        <v>601</v>
      </c>
      <c r="C393" s="165" t="s">
        <v>53</v>
      </c>
      <c r="D393" s="184">
        <v>4730</v>
      </c>
      <c r="E393" s="179">
        <v>1320</v>
      </c>
      <c r="F393" s="166">
        <f t="shared" si="50"/>
        <v>6243600</v>
      </c>
      <c r="G393" s="165" t="s">
        <v>122</v>
      </c>
      <c r="H393" s="132"/>
      <c r="I393" s="212">
        <f t="shared" si="47"/>
        <v>756.80000000000007</v>
      </c>
      <c r="J393" s="212">
        <f t="shared" si="48"/>
        <v>1320</v>
      </c>
      <c r="K393" s="212">
        <f t="shared" si="49"/>
        <v>998976.00000000012</v>
      </c>
      <c r="L393" s="30"/>
    </row>
    <row r="394" spans="1:12" s="26" customFormat="1" x14ac:dyDescent="0.2">
      <c r="A394" s="159">
        <v>8</v>
      </c>
      <c r="B394" s="181" t="s">
        <v>466</v>
      </c>
      <c r="C394" s="165" t="s">
        <v>53</v>
      </c>
      <c r="D394" s="178">
        <v>1560</v>
      </c>
      <c r="E394" s="179">
        <v>1330.56</v>
      </c>
      <c r="F394" s="166">
        <f t="shared" si="50"/>
        <v>2075673.5999999999</v>
      </c>
      <c r="G394" s="165" t="s">
        <v>122</v>
      </c>
      <c r="H394" s="132"/>
      <c r="I394" s="212">
        <f t="shared" si="47"/>
        <v>249.6</v>
      </c>
      <c r="J394" s="212">
        <f t="shared" si="48"/>
        <v>1330.56</v>
      </c>
      <c r="K394" s="212">
        <f t="shared" si="49"/>
        <v>332107.77599999995</v>
      </c>
      <c r="L394" s="30"/>
    </row>
    <row r="395" spans="1:12" s="26" customFormat="1" x14ac:dyDescent="0.2">
      <c r="A395" s="159">
        <v>9</v>
      </c>
      <c r="B395" s="181" t="s">
        <v>591</v>
      </c>
      <c r="C395" s="165" t="s">
        <v>53</v>
      </c>
      <c r="D395" s="178">
        <v>5930</v>
      </c>
      <c r="E395" s="179">
        <v>902.00000000000011</v>
      </c>
      <c r="F395" s="166">
        <f t="shared" si="50"/>
        <v>5348860.0000000009</v>
      </c>
      <c r="G395" s="165" t="s">
        <v>122</v>
      </c>
      <c r="H395" s="132"/>
      <c r="I395" s="212">
        <f t="shared" si="47"/>
        <v>948.80000000000007</v>
      </c>
      <c r="J395" s="212">
        <f t="shared" si="48"/>
        <v>902.00000000000011</v>
      </c>
      <c r="K395" s="212">
        <f t="shared" si="49"/>
        <v>855817.60000000021</v>
      </c>
      <c r="L395" s="30"/>
    </row>
    <row r="396" spans="1:12" s="26" customFormat="1" x14ac:dyDescent="0.2">
      <c r="A396" s="159">
        <v>10</v>
      </c>
      <c r="B396" s="181" t="s">
        <v>602</v>
      </c>
      <c r="C396" s="165" t="s">
        <v>205</v>
      </c>
      <c r="D396" s="184">
        <v>198</v>
      </c>
      <c r="E396" s="179">
        <v>1815.0000000000002</v>
      </c>
      <c r="F396" s="166">
        <f t="shared" si="50"/>
        <v>359370.00000000006</v>
      </c>
      <c r="G396" s="165" t="s">
        <v>122</v>
      </c>
      <c r="H396" s="132"/>
      <c r="I396" s="212">
        <f t="shared" si="47"/>
        <v>31.68</v>
      </c>
      <c r="J396" s="212">
        <f t="shared" si="48"/>
        <v>1815.0000000000002</v>
      </c>
      <c r="K396" s="212">
        <f t="shared" si="49"/>
        <v>57499.200000000004</v>
      </c>
      <c r="L396" s="30"/>
    </row>
    <row r="397" spans="1:12" s="26" customFormat="1" x14ac:dyDescent="0.2">
      <c r="A397" s="159">
        <v>11</v>
      </c>
      <c r="B397" s="181" t="s">
        <v>1125</v>
      </c>
      <c r="C397" s="165" t="s">
        <v>53</v>
      </c>
      <c r="D397" s="184">
        <v>2000</v>
      </c>
      <c r="E397" s="179">
        <v>3696.0000000000005</v>
      </c>
      <c r="F397" s="166">
        <f t="shared" si="50"/>
        <v>7392000.0000000009</v>
      </c>
      <c r="G397" s="165" t="s">
        <v>122</v>
      </c>
      <c r="H397" s="132"/>
      <c r="I397" s="212">
        <f t="shared" si="47"/>
        <v>320</v>
      </c>
      <c r="J397" s="212">
        <f t="shared" si="48"/>
        <v>3696.0000000000005</v>
      </c>
      <c r="K397" s="212">
        <f t="shared" si="49"/>
        <v>1182720.0000000002</v>
      </c>
      <c r="L397" s="30"/>
    </row>
    <row r="398" spans="1:12" s="26" customFormat="1" x14ac:dyDescent="0.2">
      <c r="A398" s="159">
        <v>12</v>
      </c>
      <c r="B398" s="181" t="s">
        <v>595</v>
      </c>
      <c r="C398" s="165" t="s">
        <v>53</v>
      </c>
      <c r="D398" s="184">
        <v>4000</v>
      </c>
      <c r="E398" s="179">
        <v>1808.4</v>
      </c>
      <c r="F398" s="166">
        <f t="shared" si="50"/>
        <v>7233600</v>
      </c>
      <c r="G398" s="165" t="s">
        <v>122</v>
      </c>
      <c r="H398" s="132"/>
      <c r="I398" s="212">
        <f t="shared" si="47"/>
        <v>640</v>
      </c>
      <c r="J398" s="212">
        <f t="shared" si="48"/>
        <v>1808.4</v>
      </c>
      <c r="K398" s="212">
        <f t="shared" si="49"/>
        <v>1157376</v>
      </c>
      <c r="L398" s="30"/>
    </row>
    <row r="399" spans="1:12" s="26" customFormat="1" x14ac:dyDescent="0.2">
      <c r="A399" s="159">
        <v>13</v>
      </c>
      <c r="B399" s="181" t="s">
        <v>596</v>
      </c>
      <c r="C399" s="165" t="s">
        <v>53</v>
      </c>
      <c r="D399" s="184">
        <v>440</v>
      </c>
      <c r="E399" s="179">
        <v>4125</v>
      </c>
      <c r="F399" s="166">
        <f t="shared" si="50"/>
        <v>1815000</v>
      </c>
      <c r="G399" s="165" t="s">
        <v>122</v>
      </c>
      <c r="H399" s="132"/>
      <c r="I399" s="212">
        <f t="shared" si="47"/>
        <v>70.400000000000006</v>
      </c>
      <c r="J399" s="212">
        <f t="shared" si="48"/>
        <v>4125</v>
      </c>
      <c r="K399" s="212">
        <f t="shared" si="49"/>
        <v>290400</v>
      </c>
      <c r="L399" s="30"/>
    </row>
    <row r="400" spans="1:12" s="26" customFormat="1" x14ac:dyDescent="0.2">
      <c r="A400" s="159">
        <v>14</v>
      </c>
      <c r="B400" s="181" t="s">
        <v>606</v>
      </c>
      <c r="C400" s="165" t="s">
        <v>124</v>
      </c>
      <c r="D400" s="184">
        <v>60</v>
      </c>
      <c r="E400" s="185">
        <v>1200000</v>
      </c>
      <c r="F400" s="166">
        <f t="shared" si="50"/>
        <v>72000000</v>
      </c>
      <c r="G400" s="165" t="s">
        <v>122</v>
      </c>
      <c r="H400" s="132"/>
      <c r="I400" s="212">
        <f t="shared" si="47"/>
        <v>9.6</v>
      </c>
      <c r="J400" s="212">
        <f t="shared" si="48"/>
        <v>1200000</v>
      </c>
      <c r="K400" s="212">
        <f t="shared" si="49"/>
        <v>11520000</v>
      </c>
      <c r="L400" s="30"/>
    </row>
    <row r="401" spans="1:12" s="26" customFormat="1" x14ac:dyDescent="0.2">
      <c r="A401" s="159">
        <v>15</v>
      </c>
      <c r="B401" s="181" t="s">
        <v>1126</v>
      </c>
      <c r="C401" s="165" t="s">
        <v>124</v>
      </c>
      <c r="D401" s="184">
        <v>20.28</v>
      </c>
      <c r="E401" s="185">
        <v>1099193.7052800001</v>
      </c>
      <c r="F401" s="166">
        <f t="shared" si="50"/>
        <v>22291648.343078405</v>
      </c>
      <c r="G401" s="165" t="s">
        <v>122</v>
      </c>
      <c r="H401" s="132"/>
      <c r="I401" s="212">
        <f t="shared" si="47"/>
        <v>3.2448000000000001</v>
      </c>
      <c r="J401" s="212">
        <f t="shared" si="48"/>
        <v>1099193.7052800001</v>
      </c>
      <c r="K401" s="212">
        <f t="shared" si="49"/>
        <v>3566663.7348925443</v>
      </c>
      <c r="L401" s="30"/>
    </row>
    <row r="402" spans="1:12" s="26" customFormat="1" x14ac:dyDescent="0.2">
      <c r="A402" s="159">
        <v>16</v>
      </c>
      <c r="B402" s="181" t="s">
        <v>598</v>
      </c>
      <c r="C402" s="165" t="s">
        <v>53</v>
      </c>
      <c r="D402" s="184">
        <v>192</v>
      </c>
      <c r="E402" s="185">
        <v>825.00000000000011</v>
      </c>
      <c r="F402" s="166">
        <f t="shared" si="50"/>
        <v>158400.00000000003</v>
      </c>
      <c r="G402" s="165" t="s">
        <v>122</v>
      </c>
      <c r="H402" s="132"/>
      <c r="I402" s="212">
        <f t="shared" si="47"/>
        <v>30.72</v>
      </c>
      <c r="J402" s="212">
        <f t="shared" si="48"/>
        <v>825.00000000000011</v>
      </c>
      <c r="K402" s="212">
        <f t="shared" si="49"/>
        <v>25344.000000000004</v>
      </c>
      <c r="L402" s="30"/>
    </row>
    <row r="403" spans="1:12" s="26" customFormat="1" x14ac:dyDescent="0.2">
      <c r="A403" s="159">
        <v>17</v>
      </c>
      <c r="B403" s="181" t="s">
        <v>467</v>
      </c>
      <c r="C403" s="165" t="s">
        <v>205</v>
      </c>
      <c r="D403" s="178">
        <v>50</v>
      </c>
      <c r="E403" s="179">
        <v>467.50000000000006</v>
      </c>
      <c r="F403" s="166">
        <f t="shared" si="50"/>
        <v>23375.000000000004</v>
      </c>
      <c r="G403" s="165" t="s">
        <v>122</v>
      </c>
      <c r="H403" s="132"/>
      <c r="I403" s="212">
        <f t="shared" si="47"/>
        <v>8</v>
      </c>
      <c r="J403" s="212">
        <f t="shared" si="48"/>
        <v>467.50000000000006</v>
      </c>
      <c r="K403" s="212">
        <f t="shared" si="49"/>
        <v>3740.0000000000005</v>
      </c>
      <c r="L403" s="30"/>
    </row>
    <row r="404" spans="1:12" s="26" customFormat="1" x14ac:dyDescent="0.2">
      <c r="A404" s="159">
        <v>18</v>
      </c>
      <c r="B404" s="181" t="s">
        <v>594</v>
      </c>
      <c r="C404" s="165" t="s">
        <v>53</v>
      </c>
      <c r="D404" s="178">
        <v>400</v>
      </c>
      <c r="E404" s="179">
        <v>1973.4</v>
      </c>
      <c r="F404" s="166">
        <f t="shared" si="50"/>
        <v>789360</v>
      </c>
      <c r="G404" s="165" t="s">
        <v>122</v>
      </c>
      <c r="H404" s="132"/>
      <c r="I404" s="212">
        <f t="shared" si="47"/>
        <v>64</v>
      </c>
      <c r="J404" s="212">
        <f t="shared" si="48"/>
        <v>1973.4</v>
      </c>
      <c r="K404" s="212">
        <f t="shared" si="49"/>
        <v>126297.60000000001</v>
      </c>
      <c r="L404" s="30"/>
    </row>
    <row r="405" spans="1:12" s="26" customFormat="1" x14ac:dyDescent="0.2">
      <c r="A405" s="159">
        <v>19</v>
      </c>
      <c r="B405" s="181" t="s">
        <v>597</v>
      </c>
      <c r="C405" s="165" t="s">
        <v>53</v>
      </c>
      <c r="D405" s="178">
        <v>200</v>
      </c>
      <c r="E405" s="179">
        <v>4118.4000000000005</v>
      </c>
      <c r="F405" s="166">
        <f t="shared" si="50"/>
        <v>823680.00000000012</v>
      </c>
      <c r="G405" s="165" t="s">
        <v>122</v>
      </c>
      <c r="H405" s="132"/>
      <c r="I405" s="212">
        <f t="shared" si="47"/>
        <v>32</v>
      </c>
      <c r="J405" s="212">
        <f t="shared" si="48"/>
        <v>4118.4000000000005</v>
      </c>
      <c r="K405" s="212">
        <f t="shared" si="49"/>
        <v>131788.80000000002</v>
      </c>
      <c r="L405" s="30"/>
    </row>
    <row r="406" spans="1:12" s="26" customFormat="1" x14ac:dyDescent="0.2">
      <c r="A406" s="159">
        <v>20</v>
      </c>
      <c r="B406" s="181" t="s">
        <v>448</v>
      </c>
      <c r="C406" s="165" t="s">
        <v>53</v>
      </c>
      <c r="D406" s="178">
        <v>10</v>
      </c>
      <c r="E406" s="179">
        <v>2402.4</v>
      </c>
      <c r="F406" s="166">
        <f t="shared" si="50"/>
        <v>24024</v>
      </c>
      <c r="G406" s="165" t="s">
        <v>122</v>
      </c>
      <c r="H406" s="132"/>
      <c r="I406" s="212">
        <f t="shared" si="47"/>
        <v>1.6</v>
      </c>
      <c r="J406" s="212">
        <f t="shared" si="48"/>
        <v>2402.4</v>
      </c>
      <c r="K406" s="212">
        <f t="shared" si="49"/>
        <v>3843.84</v>
      </c>
      <c r="L406" s="30"/>
    </row>
    <row r="407" spans="1:12" s="26" customFormat="1" x14ac:dyDescent="0.2">
      <c r="A407" s="159">
        <v>21</v>
      </c>
      <c r="B407" s="181" t="s">
        <v>632</v>
      </c>
      <c r="C407" s="165" t="s">
        <v>53</v>
      </c>
      <c r="D407" s="178">
        <v>208</v>
      </c>
      <c r="E407" s="179">
        <v>1859.0000000000002</v>
      </c>
      <c r="F407" s="166">
        <f t="shared" si="50"/>
        <v>386672.00000000006</v>
      </c>
      <c r="G407" s="165" t="s">
        <v>122</v>
      </c>
      <c r="H407" s="132"/>
      <c r="I407" s="212">
        <f t="shared" si="47"/>
        <v>33.28</v>
      </c>
      <c r="J407" s="212">
        <f t="shared" si="48"/>
        <v>1859.0000000000002</v>
      </c>
      <c r="K407" s="212">
        <f t="shared" si="49"/>
        <v>61867.520000000011</v>
      </c>
      <c r="L407" s="30"/>
    </row>
    <row r="408" spans="1:12" s="26" customFormat="1" x14ac:dyDescent="0.2">
      <c r="A408" s="159">
        <v>22</v>
      </c>
      <c r="B408" s="181" t="s">
        <v>631</v>
      </c>
      <c r="C408" s="165" t="s">
        <v>53</v>
      </c>
      <c r="D408" s="178">
        <v>100</v>
      </c>
      <c r="E408" s="179">
        <v>1859.0000000000002</v>
      </c>
      <c r="F408" s="166">
        <f t="shared" si="50"/>
        <v>185900.00000000003</v>
      </c>
      <c r="G408" s="165" t="s">
        <v>122</v>
      </c>
      <c r="H408" s="132"/>
      <c r="I408" s="212">
        <f t="shared" si="47"/>
        <v>16</v>
      </c>
      <c r="J408" s="212">
        <f t="shared" si="48"/>
        <v>1859.0000000000002</v>
      </c>
      <c r="K408" s="212">
        <f t="shared" si="49"/>
        <v>29744.000000000004</v>
      </c>
      <c r="L408" s="30"/>
    </row>
    <row r="409" spans="1:12" s="26" customFormat="1" x14ac:dyDescent="0.2">
      <c r="A409" s="159">
        <v>23</v>
      </c>
      <c r="B409" s="181" t="s">
        <v>468</v>
      </c>
      <c r="C409" s="165" t="s">
        <v>53</v>
      </c>
      <c r="D409" s="178">
        <v>20</v>
      </c>
      <c r="E409" s="179">
        <v>6380.0000000000009</v>
      </c>
      <c r="F409" s="166">
        <f t="shared" si="50"/>
        <v>127600.00000000001</v>
      </c>
      <c r="G409" s="165" t="s">
        <v>122</v>
      </c>
      <c r="H409" s="132"/>
      <c r="I409" s="212">
        <f t="shared" si="47"/>
        <v>3.2</v>
      </c>
      <c r="J409" s="212">
        <f t="shared" si="48"/>
        <v>6380.0000000000009</v>
      </c>
      <c r="K409" s="212">
        <f t="shared" si="49"/>
        <v>20416.000000000004</v>
      </c>
      <c r="L409" s="30"/>
    </row>
    <row r="410" spans="1:12" s="26" customFormat="1" x14ac:dyDescent="0.2">
      <c r="A410" s="159">
        <v>24</v>
      </c>
      <c r="B410" s="181" t="s">
        <v>1127</v>
      </c>
      <c r="C410" s="165" t="s">
        <v>53</v>
      </c>
      <c r="D410" s="178">
        <v>100</v>
      </c>
      <c r="E410" s="179">
        <v>4356</v>
      </c>
      <c r="F410" s="166">
        <f t="shared" si="50"/>
        <v>435600</v>
      </c>
      <c r="G410" s="165" t="s">
        <v>122</v>
      </c>
      <c r="H410" s="132"/>
      <c r="I410" s="212">
        <f t="shared" si="47"/>
        <v>16</v>
      </c>
      <c r="J410" s="212">
        <f t="shared" si="48"/>
        <v>4356</v>
      </c>
      <c r="K410" s="212">
        <f t="shared" si="49"/>
        <v>69696</v>
      </c>
      <c r="L410" s="30"/>
    </row>
    <row r="411" spans="1:12" s="26" customFormat="1" x14ac:dyDescent="0.2">
      <c r="A411" s="159">
        <v>25</v>
      </c>
      <c r="B411" s="181" t="s">
        <v>1128</v>
      </c>
      <c r="C411" s="165" t="s">
        <v>53</v>
      </c>
      <c r="D411" s="178">
        <v>2</v>
      </c>
      <c r="E411" s="179">
        <v>6381.1</v>
      </c>
      <c r="F411" s="166">
        <f t="shared" si="50"/>
        <v>12762.2</v>
      </c>
      <c r="G411" s="165" t="s">
        <v>122</v>
      </c>
      <c r="H411" s="132"/>
      <c r="I411" s="212">
        <f t="shared" si="47"/>
        <v>0.32</v>
      </c>
      <c r="J411" s="212">
        <f t="shared" si="48"/>
        <v>6381.1</v>
      </c>
      <c r="K411" s="212">
        <f t="shared" si="49"/>
        <v>2041.9520000000002</v>
      </c>
      <c r="L411" s="30"/>
    </row>
    <row r="412" spans="1:12" s="26" customFormat="1" x14ac:dyDescent="0.2">
      <c r="A412" s="159">
        <v>26</v>
      </c>
      <c r="B412" s="181" t="s">
        <v>469</v>
      </c>
      <c r="C412" s="165" t="s">
        <v>53</v>
      </c>
      <c r="D412" s="178">
        <v>40</v>
      </c>
      <c r="E412" s="179">
        <v>5349.96</v>
      </c>
      <c r="F412" s="166">
        <f t="shared" si="50"/>
        <v>213998.4</v>
      </c>
      <c r="G412" s="165" t="s">
        <v>122</v>
      </c>
      <c r="H412" s="132"/>
      <c r="I412" s="212">
        <f t="shared" si="47"/>
        <v>6.4</v>
      </c>
      <c r="J412" s="212">
        <f t="shared" si="48"/>
        <v>5349.96</v>
      </c>
      <c r="K412" s="212">
        <f t="shared" si="49"/>
        <v>34239.743999999999</v>
      </c>
      <c r="L412" s="30"/>
    </row>
    <row r="413" spans="1:12" s="26" customFormat="1" x14ac:dyDescent="0.2">
      <c r="A413" s="159">
        <v>27</v>
      </c>
      <c r="B413" s="181" t="s">
        <v>470</v>
      </c>
      <c r="C413" s="165" t="s">
        <v>205</v>
      </c>
      <c r="D413" s="178">
        <v>53</v>
      </c>
      <c r="E413" s="179">
        <v>1425.6000000000001</v>
      </c>
      <c r="F413" s="166">
        <f t="shared" si="50"/>
        <v>75556.800000000003</v>
      </c>
      <c r="G413" s="165" t="s">
        <v>122</v>
      </c>
      <c r="H413" s="132"/>
      <c r="I413" s="212">
        <f t="shared" si="47"/>
        <v>8.48</v>
      </c>
      <c r="J413" s="212">
        <f t="shared" si="48"/>
        <v>1425.6000000000001</v>
      </c>
      <c r="K413" s="212">
        <f t="shared" si="49"/>
        <v>12089.088000000002</v>
      </c>
      <c r="L413" s="30"/>
    </row>
    <row r="414" spans="1:12" s="26" customFormat="1" x14ac:dyDescent="0.2">
      <c r="A414" s="159">
        <v>28</v>
      </c>
      <c r="B414" s="181" t="s">
        <v>471</v>
      </c>
      <c r="C414" s="165" t="s">
        <v>472</v>
      </c>
      <c r="D414" s="178">
        <v>4</v>
      </c>
      <c r="E414" s="183">
        <v>48048.000000000007</v>
      </c>
      <c r="F414" s="166">
        <f t="shared" si="50"/>
        <v>192192.00000000003</v>
      </c>
      <c r="G414" s="165" t="s">
        <v>122</v>
      </c>
      <c r="H414" s="132"/>
      <c r="I414" s="212">
        <f t="shared" si="47"/>
        <v>0.64</v>
      </c>
      <c r="J414" s="212">
        <f t="shared" si="48"/>
        <v>48048.000000000007</v>
      </c>
      <c r="K414" s="212">
        <f t="shared" si="49"/>
        <v>30750.720000000005</v>
      </c>
      <c r="L414" s="30"/>
    </row>
    <row r="415" spans="1:12" s="26" customFormat="1" x14ac:dyDescent="0.2">
      <c r="A415" s="159">
        <v>29</v>
      </c>
      <c r="B415" s="181" t="s">
        <v>603</v>
      </c>
      <c r="C415" s="165" t="s">
        <v>205</v>
      </c>
      <c r="D415" s="178">
        <v>10</v>
      </c>
      <c r="E415" s="179">
        <v>1900</v>
      </c>
      <c r="F415" s="166">
        <f t="shared" si="50"/>
        <v>19000</v>
      </c>
      <c r="G415" s="165" t="s">
        <v>122</v>
      </c>
      <c r="H415" s="132"/>
      <c r="I415" s="212">
        <f t="shared" si="47"/>
        <v>1.6</v>
      </c>
      <c r="J415" s="212">
        <f t="shared" si="48"/>
        <v>1900</v>
      </c>
      <c r="K415" s="212">
        <f t="shared" si="49"/>
        <v>3040</v>
      </c>
      <c r="L415" s="30"/>
    </row>
    <row r="416" spans="1:12" s="26" customFormat="1" ht="13.5" x14ac:dyDescent="0.25">
      <c r="A416" s="159"/>
      <c r="B416" s="337" t="s">
        <v>1122</v>
      </c>
      <c r="C416" s="338"/>
      <c r="D416" s="338"/>
      <c r="E416" s="339"/>
      <c r="F416" s="213">
        <f>SUM(F387:F415)</f>
        <v>139700490.24707842</v>
      </c>
      <c r="G416" s="213"/>
      <c r="H416" s="213"/>
      <c r="I416" s="213"/>
      <c r="J416" s="213"/>
      <c r="K416" s="213">
        <f>SUM(K387:K415)</f>
        <v>22352078.439532544</v>
      </c>
      <c r="L416" s="30"/>
    </row>
    <row r="417" spans="1:12" s="26" customFormat="1" ht="13.5" x14ac:dyDescent="0.2">
      <c r="A417" s="181"/>
      <c r="B417" s="320" t="s">
        <v>658</v>
      </c>
      <c r="C417" s="321"/>
      <c r="D417" s="321"/>
      <c r="E417" s="321"/>
      <c r="F417" s="321"/>
      <c r="G417" s="322"/>
      <c r="H417" s="132"/>
      <c r="I417" s="212">
        <f t="shared" si="47"/>
        <v>0</v>
      </c>
      <c r="J417" s="212">
        <f t="shared" si="48"/>
        <v>0</v>
      </c>
      <c r="K417" s="212">
        <f t="shared" si="49"/>
        <v>0</v>
      </c>
      <c r="L417" s="30"/>
    </row>
    <row r="418" spans="1:12" s="26" customFormat="1" x14ac:dyDescent="0.2">
      <c r="A418" s="181">
        <v>1</v>
      </c>
      <c r="B418" s="151" t="s">
        <v>1129</v>
      </c>
      <c r="C418" s="163" t="s">
        <v>205</v>
      </c>
      <c r="D418" s="186">
        <v>67.45</v>
      </c>
      <c r="E418" s="164">
        <v>8800</v>
      </c>
      <c r="F418" s="186">
        <f>D418*E418</f>
        <v>593560</v>
      </c>
      <c r="G418" s="163" t="s">
        <v>122</v>
      </c>
      <c r="H418" s="132"/>
      <c r="I418" s="212">
        <f t="shared" si="47"/>
        <v>10.792</v>
      </c>
      <c r="J418" s="212">
        <f t="shared" si="48"/>
        <v>8800</v>
      </c>
      <c r="K418" s="212">
        <f t="shared" si="49"/>
        <v>94969.599999999991</v>
      </c>
      <c r="L418" s="30"/>
    </row>
    <row r="419" spans="1:12" s="26" customFormat="1" x14ac:dyDescent="0.2">
      <c r="A419" s="181">
        <v>2</v>
      </c>
      <c r="B419" s="151" t="s">
        <v>1130</v>
      </c>
      <c r="C419" s="163" t="s">
        <v>205</v>
      </c>
      <c r="D419" s="186">
        <v>13.2</v>
      </c>
      <c r="E419" s="164">
        <v>7040</v>
      </c>
      <c r="F419" s="186">
        <f t="shared" ref="F419:F459" si="51">D419*E419</f>
        <v>92928</v>
      </c>
      <c r="G419" s="163" t="s">
        <v>122</v>
      </c>
      <c r="H419" s="132"/>
      <c r="I419" s="212">
        <f t="shared" si="47"/>
        <v>2.1120000000000001</v>
      </c>
      <c r="J419" s="212">
        <f t="shared" si="48"/>
        <v>7040</v>
      </c>
      <c r="K419" s="212">
        <f t="shared" si="49"/>
        <v>14868.480000000001</v>
      </c>
      <c r="L419" s="30"/>
    </row>
    <row r="420" spans="1:12" s="26" customFormat="1" x14ac:dyDescent="0.2">
      <c r="A420" s="181">
        <v>3</v>
      </c>
      <c r="B420" s="151" t="s">
        <v>1131</v>
      </c>
      <c r="C420" s="163" t="s">
        <v>205</v>
      </c>
      <c r="D420" s="186">
        <v>13.826000000000001</v>
      </c>
      <c r="E420" s="164">
        <v>165000</v>
      </c>
      <c r="F420" s="186">
        <f t="shared" si="51"/>
        <v>2281290</v>
      </c>
      <c r="G420" s="163" t="s">
        <v>122</v>
      </c>
      <c r="H420" s="132"/>
      <c r="I420" s="212">
        <f t="shared" si="47"/>
        <v>2.2121600000000003</v>
      </c>
      <c r="J420" s="212">
        <f t="shared" si="48"/>
        <v>165000</v>
      </c>
      <c r="K420" s="212">
        <f t="shared" si="49"/>
        <v>365006.40000000008</v>
      </c>
      <c r="L420" s="30"/>
    </row>
    <row r="421" spans="1:12" s="26" customFormat="1" x14ac:dyDescent="0.2">
      <c r="A421" s="181">
        <v>4</v>
      </c>
      <c r="B421" s="151" t="s">
        <v>1132</v>
      </c>
      <c r="C421" s="163" t="s">
        <v>205</v>
      </c>
      <c r="D421" s="186">
        <v>30.15</v>
      </c>
      <c r="E421" s="164">
        <v>3300</v>
      </c>
      <c r="F421" s="186">
        <f t="shared" si="51"/>
        <v>99495</v>
      </c>
      <c r="G421" s="163" t="s">
        <v>122</v>
      </c>
      <c r="H421" s="132"/>
      <c r="I421" s="212">
        <f t="shared" si="47"/>
        <v>4.8239999999999998</v>
      </c>
      <c r="J421" s="212">
        <f t="shared" si="48"/>
        <v>3300</v>
      </c>
      <c r="K421" s="212">
        <f t="shared" si="49"/>
        <v>15919.199999999999</v>
      </c>
      <c r="L421" s="30"/>
    </row>
    <row r="422" spans="1:12" s="26" customFormat="1" x14ac:dyDescent="0.2">
      <c r="A422" s="181">
        <v>5</v>
      </c>
      <c r="B422" s="151" t="s">
        <v>1133</v>
      </c>
      <c r="C422" s="163" t="s">
        <v>205</v>
      </c>
      <c r="D422" s="186">
        <v>0.9</v>
      </c>
      <c r="E422" s="164">
        <v>31680</v>
      </c>
      <c r="F422" s="186">
        <f t="shared" si="51"/>
        <v>28512</v>
      </c>
      <c r="G422" s="163" t="s">
        <v>122</v>
      </c>
      <c r="H422" s="132"/>
      <c r="I422" s="212">
        <f t="shared" si="47"/>
        <v>0.14400000000000002</v>
      </c>
      <c r="J422" s="212">
        <f t="shared" si="48"/>
        <v>31680</v>
      </c>
      <c r="K422" s="212">
        <f t="shared" si="49"/>
        <v>4561.920000000001</v>
      </c>
      <c r="L422" s="30"/>
    </row>
    <row r="423" spans="1:12" s="26" customFormat="1" x14ac:dyDescent="0.2">
      <c r="A423" s="181">
        <v>6</v>
      </c>
      <c r="B423" s="151" t="s">
        <v>1134</v>
      </c>
      <c r="C423" s="163" t="s">
        <v>205</v>
      </c>
      <c r="D423" s="186">
        <v>0.1056</v>
      </c>
      <c r="E423" s="164">
        <v>46200</v>
      </c>
      <c r="F423" s="186">
        <f t="shared" si="51"/>
        <v>4878.72</v>
      </c>
      <c r="G423" s="163" t="s">
        <v>122</v>
      </c>
      <c r="H423" s="132"/>
      <c r="I423" s="212">
        <f t="shared" si="47"/>
        <v>1.6896000000000001E-2</v>
      </c>
      <c r="J423" s="212">
        <f t="shared" si="48"/>
        <v>46200</v>
      </c>
      <c r="K423" s="212">
        <f t="shared" si="49"/>
        <v>780.59520000000009</v>
      </c>
      <c r="L423" s="30"/>
    </row>
    <row r="424" spans="1:12" s="26" customFormat="1" x14ac:dyDescent="0.2">
      <c r="A424" s="181">
        <v>7</v>
      </c>
      <c r="B424" s="151" t="s">
        <v>1135</v>
      </c>
      <c r="C424" s="163" t="s">
        <v>205</v>
      </c>
      <c r="D424" s="186">
        <v>1.7999999999999999E-2</v>
      </c>
      <c r="E424" s="164">
        <v>44000</v>
      </c>
      <c r="F424" s="186">
        <f t="shared" si="51"/>
        <v>791.99999999999989</v>
      </c>
      <c r="G424" s="163" t="s">
        <v>122</v>
      </c>
      <c r="H424" s="132"/>
      <c r="I424" s="212">
        <f t="shared" si="47"/>
        <v>2.8799999999999997E-3</v>
      </c>
      <c r="J424" s="212">
        <f t="shared" si="48"/>
        <v>44000</v>
      </c>
      <c r="K424" s="212">
        <f t="shared" si="49"/>
        <v>126.71999999999998</v>
      </c>
      <c r="L424" s="30"/>
    </row>
    <row r="425" spans="1:12" s="26" customFormat="1" x14ac:dyDescent="0.2">
      <c r="A425" s="181">
        <v>8</v>
      </c>
      <c r="B425" s="151" t="s">
        <v>1136</v>
      </c>
      <c r="C425" s="163" t="s">
        <v>205</v>
      </c>
      <c r="D425" s="186">
        <v>3.6</v>
      </c>
      <c r="E425" s="164">
        <v>14080</v>
      </c>
      <c r="F425" s="186">
        <f t="shared" si="51"/>
        <v>50688</v>
      </c>
      <c r="G425" s="163" t="s">
        <v>122</v>
      </c>
      <c r="H425" s="132"/>
      <c r="I425" s="212">
        <f t="shared" ref="I425:I488" si="52">D425*0.16</f>
        <v>0.57600000000000007</v>
      </c>
      <c r="J425" s="212">
        <f t="shared" ref="J425:J488" si="53">E425</f>
        <v>14080</v>
      </c>
      <c r="K425" s="212">
        <f t="shared" ref="K425:K488" si="54">I425*J425</f>
        <v>8110.0800000000008</v>
      </c>
      <c r="L425" s="30"/>
    </row>
    <row r="426" spans="1:12" s="26" customFormat="1" x14ac:dyDescent="0.2">
      <c r="A426" s="181">
        <v>9</v>
      </c>
      <c r="B426" s="151" t="s">
        <v>1137</v>
      </c>
      <c r="C426" s="163" t="s">
        <v>205</v>
      </c>
      <c r="D426" s="186">
        <v>0.1</v>
      </c>
      <c r="E426" s="164">
        <v>45100</v>
      </c>
      <c r="F426" s="186">
        <f t="shared" si="51"/>
        <v>4510</v>
      </c>
      <c r="G426" s="163" t="s">
        <v>122</v>
      </c>
      <c r="H426" s="132"/>
      <c r="I426" s="212">
        <f t="shared" si="52"/>
        <v>1.6E-2</v>
      </c>
      <c r="J426" s="212">
        <f t="shared" si="53"/>
        <v>45100</v>
      </c>
      <c r="K426" s="212">
        <f t="shared" si="54"/>
        <v>721.6</v>
      </c>
      <c r="L426" s="30"/>
    </row>
    <row r="427" spans="1:12" s="26" customFormat="1" x14ac:dyDescent="0.2">
      <c r="A427" s="181">
        <v>10</v>
      </c>
      <c r="B427" s="151" t="s">
        <v>1138</v>
      </c>
      <c r="C427" s="163" t="s">
        <v>205</v>
      </c>
      <c r="D427" s="186">
        <v>2.7</v>
      </c>
      <c r="E427" s="164">
        <v>11000</v>
      </c>
      <c r="F427" s="186">
        <f t="shared" si="51"/>
        <v>29700.000000000004</v>
      </c>
      <c r="G427" s="163" t="s">
        <v>122</v>
      </c>
      <c r="H427" s="132"/>
      <c r="I427" s="212">
        <f t="shared" si="52"/>
        <v>0.43200000000000005</v>
      </c>
      <c r="J427" s="212">
        <f t="shared" si="53"/>
        <v>11000</v>
      </c>
      <c r="K427" s="212">
        <f t="shared" si="54"/>
        <v>4752.0000000000009</v>
      </c>
      <c r="L427" s="30"/>
    </row>
    <row r="428" spans="1:12" s="26" customFormat="1" x14ac:dyDescent="0.2">
      <c r="A428" s="181">
        <v>11</v>
      </c>
      <c r="B428" s="151" t="s">
        <v>1139</v>
      </c>
      <c r="C428" s="163" t="s">
        <v>205</v>
      </c>
      <c r="D428" s="186">
        <v>12</v>
      </c>
      <c r="E428" s="164">
        <v>125400</v>
      </c>
      <c r="F428" s="186">
        <f t="shared" si="51"/>
        <v>1504800</v>
      </c>
      <c r="G428" s="163" t="s">
        <v>122</v>
      </c>
      <c r="H428" s="132"/>
      <c r="I428" s="212">
        <f t="shared" si="52"/>
        <v>1.92</v>
      </c>
      <c r="J428" s="212">
        <f t="shared" si="53"/>
        <v>125400</v>
      </c>
      <c r="K428" s="212">
        <f t="shared" si="54"/>
        <v>240768</v>
      </c>
      <c r="L428" s="30"/>
    </row>
    <row r="429" spans="1:12" s="26" customFormat="1" ht="25.5" x14ac:dyDescent="0.2">
      <c r="A429" s="181">
        <v>12</v>
      </c>
      <c r="B429" s="151" t="s">
        <v>1140</v>
      </c>
      <c r="C429" s="163" t="s">
        <v>205</v>
      </c>
      <c r="D429" s="186">
        <v>3</v>
      </c>
      <c r="E429" s="164">
        <v>85800</v>
      </c>
      <c r="F429" s="186">
        <f t="shared" si="51"/>
        <v>257400</v>
      </c>
      <c r="G429" s="163" t="s">
        <v>122</v>
      </c>
      <c r="H429" s="132"/>
      <c r="I429" s="212">
        <f t="shared" si="52"/>
        <v>0.48</v>
      </c>
      <c r="J429" s="212">
        <f t="shared" si="53"/>
        <v>85800</v>
      </c>
      <c r="K429" s="212">
        <f t="shared" si="54"/>
        <v>41184</v>
      </c>
      <c r="L429" s="30"/>
    </row>
    <row r="430" spans="1:12" s="26" customFormat="1" x14ac:dyDescent="0.2">
      <c r="A430" s="181">
        <v>13</v>
      </c>
      <c r="B430" s="151" t="s">
        <v>1141</v>
      </c>
      <c r="C430" s="163" t="s">
        <v>205</v>
      </c>
      <c r="D430" s="186">
        <v>3.6</v>
      </c>
      <c r="E430" s="164">
        <v>6600</v>
      </c>
      <c r="F430" s="186">
        <f t="shared" si="51"/>
        <v>23760</v>
      </c>
      <c r="G430" s="163" t="s">
        <v>122</v>
      </c>
      <c r="H430" s="132"/>
      <c r="I430" s="212">
        <f t="shared" si="52"/>
        <v>0.57600000000000007</v>
      </c>
      <c r="J430" s="212">
        <f t="shared" si="53"/>
        <v>6600</v>
      </c>
      <c r="K430" s="212">
        <f t="shared" si="54"/>
        <v>3801.6000000000004</v>
      </c>
      <c r="L430" s="30"/>
    </row>
    <row r="431" spans="1:12" s="26" customFormat="1" x14ac:dyDescent="0.2">
      <c r="A431" s="181">
        <v>14</v>
      </c>
      <c r="B431" s="151" t="s">
        <v>1142</v>
      </c>
      <c r="C431" s="163" t="s">
        <v>205</v>
      </c>
      <c r="D431" s="186">
        <v>12</v>
      </c>
      <c r="E431" s="164">
        <v>422840</v>
      </c>
      <c r="F431" s="186">
        <f t="shared" si="51"/>
        <v>5074080</v>
      </c>
      <c r="G431" s="163" t="s">
        <v>122</v>
      </c>
      <c r="H431" s="132"/>
      <c r="I431" s="212">
        <f t="shared" si="52"/>
        <v>1.92</v>
      </c>
      <c r="J431" s="212">
        <f t="shared" si="53"/>
        <v>422840</v>
      </c>
      <c r="K431" s="212">
        <f t="shared" si="54"/>
        <v>811852.79999999993</v>
      </c>
      <c r="L431" s="30"/>
    </row>
    <row r="432" spans="1:12" s="26" customFormat="1" x14ac:dyDescent="0.2">
      <c r="A432" s="181">
        <v>15</v>
      </c>
      <c r="B432" s="151" t="s">
        <v>657</v>
      </c>
      <c r="C432" s="163" t="s">
        <v>205</v>
      </c>
      <c r="D432" s="186">
        <v>1.25</v>
      </c>
      <c r="E432" s="164">
        <v>123200</v>
      </c>
      <c r="F432" s="186">
        <f t="shared" si="51"/>
        <v>154000</v>
      </c>
      <c r="G432" s="163" t="s">
        <v>122</v>
      </c>
      <c r="H432" s="132"/>
      <c r="I432" s="212">
        <f t="shared" si="52"/>
        <v>0.2</v>
      </c>
      <c r="J432" s="212">
        <f t="shared" si="53"/>
        <v>123200</v>
      </c>
      <c r="K432" s="212">
        <f t="shared" si="54"/>
        <v>24640</v>
      </c>
      <c r="L432" s="30"/>
    </row>
    <row r="433" spans="1:12" s="26" customFormat="1" x14ac:dyDescent="0.2">
      <c r="A433" s="181">
        <v>16</v>
      </c>
      <c r="B433" s="151" t="s">
        <v>1143</v>
      </c>
      <c r="C433" s="163" t="s">
        <v>205</v>
      </c>
      <c r="D433" s="186">
        <v>6.0000000000000005E-2</v>
      </c>
      <c r="E433" s="164">
        <v>38500</v>
      </c>
      <c r="F433" s="186">
        <f t="shared" si="51"/>
        <v>2310</v>
      </c>
      <c r="G433" s="163" t="s">
        <v>122</v>
      </c>
      <c r="H433" s="132"/>
      <c r="I433" s="212">
        <f t="shared" si="52"/>
        <v>9.6000000000000009E-3</v>
      </c>
      <c r="J433" s="212">
        <f t="shared" si="53"/>
        <v>38500</v>
      </c>
      <c r="K433" s="212">
        <f t="shared" si="54"/>
        <v>369.6</v>
      </c>
      <c r="L433" s="30"/>
    </row>
    <row r="434" spans="1:12" s="26" customFormat="1" x14ac:dyDescent="0.2">
      <c r="A434" s="181">
        <v>17</v>
      </c>
      <c r="B434" s="151" t="s">
        <v>1144</v>
      </c>
      <c r="C434" s="163" t="s">
        <v>205</v>
      </c>
      <c r="D434" s="186">
        <v>0.05</v>
      </c>
      <c r="E434" s="164">
        <v>77000</v>
      </c>
      <c r="F434" s="186">
        <f t="shared" si="51"/>
        <v>3850</v>
      </c>
      <c r="G434" s="163" t="s">
        <v>122</v>
      </c>
      <c r="H434" s="132"/>
      <c r="I434" s="212">
        <f t="shared" si="52"/>
        <v>8.0000000000000002E-3</v>
      </c>
      <c r="J434" s="212">
        <f t="shared" si="53"/>
        <v>77000</v>
      </c>
      <c r="K434" s="212">
        <f t="shared" si="54"/>
        <v>616</v>
      </c>
      <c r="L434" s="30"/>
    </row>
    <row r="435" spans="1:12" s="26" customFormat="1" x14ac:dyDescent="0.2">
      <c r="A435" s="181">
        <v>18</v>
      </c>
      <c r="B435" s="151" t="s">
        <v>1145</v>
      </c>
      <c r="C435" s="163" t="s">
        <v>205</v>
      </c>
      <c r="D435" s="186">
        <v>0.36</v>
      </c>
      <c r="E435" s="164">
        <v>143000</v>
      </c>
      <c r="F435" s="186">
        <f t="shared" si="51"/>
        <v>51480</v>
      </c>
      <c r="G435" s="163" t="s">
        <v>122</v>
      </c>
      <c r="H435" s="132"/>
      <c r="I435" s="212">
        <f t="shared" si="52"/>
        <v>5.7599999999999998E-2</v>
      </c>
      <c r="J435" s="212">
        <f t="shared" si="53"/>
        <v>143000</v>
      </c>
      <c r="K435" s="212">
        <f t="shared" si="54"/>
        <v>8236.7999999999993</v>
      </c>
      <c r="L435" s="30"/>
    </row>
    <row r="436" spans="1:12" s="26" customFormat="1" x14ac:dyDescent="0.2">
      <c r="A436" s="181">
        <v>19</v>
      </c>
      <c r="B436" s="151" t="s">
        <v>1146</v>
      </c>
      <c r="C436" s="163" t="s">
        <v>205</v>
      </c>
      <c r="D436" s="186">
        <v>0.1</v>
      </c>
      <c r="E436" s="164">
        <v>2387</v>
      </c>
      <c r="F436" s="186">
        <f t="shared" si="51"/>
        <v>238.70000000000002</v>
      </c>
      <c r="G436" s="163" t="s">
        <v>122</v>
      </c>
      <c r="H436" s="132"/>
      <c r="I436" s="212">
        <f t="shared" si="52"/>
        <v>1.6E-2</v>
      </c>
      <c r="J436" s="212">
        <f t="shared" si="53"/>
        <v>2387</v>
      </c>
      <c r="K436" s="212">
        <f t="shared" si="54"/>
        <v>38.192</v>
      </c>
      <c r="L436" s="30"/>
    </row>
    <row r="437" spans="1:12" s="26" customFormat="1" x14ac:dyDescent="0.2">
      <c r="A437" s="181">
        <v>20</v>
      </c>
      <c r="B437" s="151" t="s">
        <v>1147</v>
      </c>
      <c r="C437" s="163" t="s">
        <v>205</v>
      </c>
      <c r="D437" s="186">
        <v>0.05</v>
      </c>
      <c r="E437" s="164">
        <v>118800</v>
      </c>
      <c r="F437" s="186">
        <f t="shared" si="51"/>
        <v>5940</v>
      </c>
      <c r="G437" s="163" t="s">
        <v>122</v>
      </c>
      <c r="H437" s="132"/>
      <c r="I437" s="212">
        <f t="shared" si="52"/>
        <v>8.0000000000000002E-3</v>
      </c>
      <c r="J437" s="212">
        <f t="shared" si="53"/>
        <v>118800</v>
      </c>
      <c r="K437" s="212">
        <f t="shared" si="54"/>
        <v>950.4</v>
      </c>
      <c r="L437" s="30"/>
    </row>
    <row r="438" spans="1:12" s="26" customFormat="1" x14ac:dyDescent="0.2">
      <c r="A438" s="181">
        <v>21</v>
      </c>
      <c r="B438" s="151" t="s">
        <v>1148</v>
      </c>
      <c r="C438" s="163" t="s">
        <v>205</v>
      </c>
      <c r="D438" s="186">
        <v>0.01</v>
      </c>
      <c r="E438" s="164">
        <v>5286600</v>
      </c>
      <c r="F438" s="186">
        <f t="shared" si="51"/>
        <v>52866</v>
      </c>
      <c r="G438" s="163" t="s">
        <v>122</v>
      </c>
      <c r="H438" s="132"/>
      <c r="I438" s="212">
        <f t="shared" si="52"/>
        <v>1.6000000000000001E-3</v>
      </c>
      <c r="J438" s="212">
        <f t="shared" si="53"/>
        <v>5286600</v>
      </c>
      <c r="K438" s="212">
        <f t="shared" si="54"/>
        <v>8458.5600000000013</v>
      </c>
      <c r="L438" s="30"/>
    </row>
    <row r="439" spans="1:12" s="26" customFormat="1" x14ac:dyDescent="0.2">
      <c r="A439" s="181">
        <v>22</v>
      </c>
      <c r="B439" s="151" t="s">
        <v>1149</v>
      </c>
      <c r="C439" s="163" t="s">
        <v>53</v>
      </c>
      <c r="D439" s="186">
        <v>0.5</v>
      </c>
      <c r="E439" s="164">
        <v>15400</v>
      </c>
      <c r="F439" s="186">
        <f t="shared" si="51"/>
        <v>7700</v>
      </c>
      <c r="G439" s="163" t="s">
        <v>122</v>
      </c>
      <c r="H439" s="132"/>
      <c r="I439" s="212">
        <f t="shared" si="52"/>
        <v>0.08</v>
      </c>
      <c r="J439" s="212">
        <f t="shared" si="53"/>
        <v>15400</v>
      </c>
      <c r="K439" s="212">
        <f t="shared" si="54"/>
        <v>1232</v>
      </c>
      <c r="L439" s="30"/>
    </row>
    <row r="440" spans="1:12" s="26" customFormat="1" x14ac:dyDescent="0.2">
      <c r="A440" s="181">
        <v>23</v>
      </c>
      <c r="B440" s="151" t="s">
        <v>1150</v>
      </c>
      <c r="C440" s="163" t="s">
        <v>205</v>
      </c>
      <c r="D440" s="186">
        <v>3</v>
      </c>
      <c r="E440" s="164">
        <v>24200</v>
      </c>
      <c r="F440" s="186">
        <f t="shared" si="51"/>
        <v>72600</v>
      </c>
      <c r="G440" s="163" t="s">
        <v>122</v>
      </c>
      <c r="H440" s="132"/>
      <c r="I440" s="212">
        <f t="shared" si="52"/>
        <v>0.48</v>
      </c>
      <c r="J440" s="212">
        <f t="shared" si="53"/>
        <v>24200</v>
      </c>
      <c r="K440" s="212">
        <f t="shared" si="54"/>
        <v>11616</v>
      </c>
      <c r="L440" s="30"/>
    </row>
    <row r="441" spans="1:12" s="26" customFormat="1" x14ac:dyDescent="0.2">
      <c r="A441" s="181">
        <v>24</v>
      </c>
      <c r="B441" s="151" t="s">
        <v>1151</v>
      </c>
      <c r="C441" s="163" t="s">
        <v>205</v>
      </c>
      <c r="D441" s="186">
        <v>0.05</v>
      </c>
      <c r="E441" s="164">
        <v>660000</v>
      </c>
      <c r="F441" s="186">
        <f t="shared" si="51"/>
        <v>33000</v>
      </c>
      <c r="G441" s="163" t="s">
        <v>122</v>
      </c>
      <c r="H441" s="132"/>
      <c r="I441" s="212">
        <f t="shared" si="52"/>
        <v>8.0000000000000002E-3</v>
      </c>
      <c r="J441" s="212">
        <f t="shared" si="53"/>
        <v>660000</v>
      </c>
      <c r="K441" s="212">
        <f t="shared" si="54"/>
        <v>5280</v>
      </c>
      <c r="L441" s="30"/>
    </row>
    <row r="442" spans="1:12" s="26" customFormat="1" x14ac:dyDescent="0.2">
      <c r="A442" s="181">
        <v>25</v>
      </c>
      <c r="B442" s="151" t="s">
        <v>1152</v>
      </c>
      <c r="C442" s="163" t="s">
        <v>205</v>
      </c>
      <c r="D442" s="186">
        <v>0.1</v>
      </c>
      <c r="E442" s="164">
        <v>45100</v>
      </c>
      <c r="F442" s="186">
        <f t="shared" si="51"/>
        <v>4510</v>
      </c>
      <c r="G442" s="163" t="s">
        <v>122</v>
      </c>
      <c r="H442" s="132"/>
      <c r="I442" s="212">
        <f t="shared" si="52"/>
        <v>1.6E-2</v>
      </c>
      <c r="J442" s="212">
        <f t="shared" si="53"/>
        <v>45100</v>
      </c>
      <c r="K442" s="212">
        <f t="shared" si="54"/>
        <v>721.6</v>
      </c>
      <c r="L442" s="30"/>
    </row>
    <row r="443" spans="1:12" s="26" customFormat="1" x14ac:dyDescent="0.2">
      <c r="A443" s="181">
        <v>26</v>
      </c>
      <c r="B443" s="151" t="s">
        <v>1153</v>
      </c>
      <c r="C443" s="163" t="s">
        <v>205</v>
      </c>
      <c r="D443" s="186">
        <v>0.1</v>
      </c>
      <c r="E443" s="164">
        <v>15400</v>
      </c>
      <c r="F443" s="186">
        <f t="shared" si="51"/>
        <v>1540</v>
      </c>
      <c r="G443" s="163" t="s">
        <v>122</v>
      </c>
      <c r="H443" s="132"/>
      <c r="I443" s="212">
        <f t="shared" si="52"/>
        <v>1.6E-2</v>
      </c>
      <c r="J443" s="212">
        <f t="shared" si="53"/>
        <v>15400</v>
      </c>
      <c r="K443" s="212">
        <f t="shared" si="54"/>
        <v>246.4</v>
      </c>
      <c r="L443" s="30"/>
    </row>
    <row r="444" spans="1:12" s="26" customFormat="1" x14ac:dyDescent="0.2">
      <c r="A444" s="181">
        <v>27</v>
      </c>
      <c r="B444" s="151" t="s">
        <v>1154</v>
      </c>
      <c r="C444" s="163" t="s">
        <v>205</v>
      </c>
      <c r="D444" s="186">
        <v>0.5</v>
      </c>
      <c r="E444" s="164">
        <v>11660</v>
      </c>
      <c r="F444" s="186">
        <f t="shared" si="51"/>
        <v>5830</v>
      </c>
      <c r="G444" s="163" t="s">
        <v>122</v>
      </c>
      <c r="H444" s="132"/>
      <c r="I444" s="212">
        <f t="shared" si="52"/>
        <v>0.08</v>
      </c>
      <c r="J444" s="212">
        <f t="shared" si="53"/>
        <v>11660</v>
      </c>
      <c r="K444" s="212">
        <f t="shared" si="54"/>
        <v>932.80000000000007</v>
      </c>
      <c r="L444" s="30"/>
    </row>
    <row r="445" spans="1:12" s="26" customFormat="1" x14ac:dyDescent="0.2">
      <c r="A445" s="181">
        <v>28</v>
      </c>
      <c r="B445" s="151" t="s">
        <v>1155</v>
      </c>
      <c r="C445" s="163" t="s">
        <v>205</v>
      </c>
      <c r="D445" s="186">
        <v>0.01</v>
      </c>
      <c r="E445" s="164">
        <v>110000</v>
      </c>
      <c r="F445" s="186">
        <f t="shared" si="51"/>
        <v>1100</v>
      </c>
      <c r="G445" s="163" t="s">
        <v>122</v>
      </c>
      <c r="H445" s="132"/>
      <c r="I445" s="212">
        <f t="shared" si="52"/>
        <v>1.6000000000000001E-3</v>
      </c>
      <c r="J445" s="212">
        <f t="shared" si="53"/>
        <v>110000</v>
      </c>
      <c r="K445" s="212">
        <f t="shared" si="54"/>
        <v>176</v>
      </c>
      <c r="L445" s="30"/>
    </row>
    <row r="446" spans="1:12" s="26" customFormat="1" x14ac:dyDescent="0.2">
      <c r="A446" s="181">
        <v>29</v>
      </c>
      <c r="B446" s="151" t="s">
        <v>1156</v>
      </c>
      <c r="C446" s="163" t="s">
        <v>205</v>
      </c>
      <c r="D446" s="186">
        <v>0.2</v>
      </c>
      <c r="E446" s="164">
        <v>5500</v>
      </c>
      <c r="F446" s="186">
        <f t="shared" si="51"/>
        <v>1100</v>
      </c>
      <c r="G446" s="163" t="s">
        <v>122</v>
      </c>
      <c r="H446" s="132"/>
      <c r="I446" s="212">
        <f t="shared" si="52"/>
        <v>3.2000000000000001E-2</v>
      </c>
      <c r="J446" s="212">
        <f t="shared" si="53"/>
        <v>5500</v>
      </c>
      <c r="K446" s="212">
        <f t="shared" si="54"/>
        <v>176</v>
      </c>
      <c r="L446" s="30"/>
    </row>
    <row r="447" spans="1:12" s="26" customFormat="1" x14ac:dyDescent="0.2">
      <c r="A447" s="181">
        <v>30</v>
      </c>
      <c r="B447" s="151" t="s">
        <v>1157</v>
      </c>
      <c r="C447" s="163" t="s">
        <v>205</v>
      </c>
      <c r="D447" s="186">
        <v>0.05</v>
      </c>
      <c r="E447" s="164">
        <v>39600</v>
      </c>
      <c r="F447" s="186">
        <f t="shared" si="51"/>
        <v>1980</v>
      </c>
      <c r="G447" s="163" t="s">
        <v>122</v>
      </c>
      <c r="H447" s="132"/>
      <c r="I447" s="212">
        <f t="shared" si="52"/>
        <v>8.0000000000000002E-3</v>
      </c>
      <c r="J447" s="212">
        <f t="shared" si="53"/>
        <v>39600</v>
      </c>
      <c r="K447" s="212">
        <f t="shared" si="54"/>
        <v>316.8</v>
      </c>
      <c r="L447" s="30"/>
    </row>
    <row r="448" spans="1:12" s="26" customFormat="1" x14ac:dyDescent="0.2">
      <c r="A448" s="181">
        <v>31</v>
      </c>
      <c r="B448" s="151" t="s">
        <v>1158</v>
      </c>
      <c r="C448" s="163" t="s">
        <v>205</v>
      </c>
      <c r="D448" s="186">
        <v>0.1</v>
      </c>
      <c r="E448" s="164">
        <v>44000</v>
      </c>
      <c r="F448" s="186">
        <f t="shared" si="51"/>
        <v>4400</v>
      </c>
      <c r="G448" s="163" t="s">
        <v>122</v>
      </c>
      <c r="H448" s="132"/>
      <c r="I448" s="212">
        <f t="shared" si="52"/>
        <v>1.6E-2</v>
      </c>
      <c r="J448" s="212">
        <f t="shared" si="53"/>
        <v>44000</v>
      </c>
      <c r="K448" s="212">
        <f t="shared" si="54"/>
        <v>704</v>
      </c>
      <c r="L448" s="30"/>
    </row>
    <row r="449" spans="1:12" s="26" customFormat="1" x14ac:dyDescent="0.2">
      <c r="A449" s="181">
        <v>32</v>
      </c>
      <c r="B449" s="151" t="s">
        <v>1159</v>
      </c>
      <c r="C449" s="163" t="s">
        <v>205</v>
      </c>
      <c r="D449" s="186">
        <v>0.05</v>
      </c>
      <c r="E449" s="164">
        <v>44000</v>
      </c>
      <c r="F449" s="186">
        <f t="shared" si="51"/>
        <v>2200</v>
      </c>
      <c r="G449" s="163" t="s">
        <v>122</v>
      </c>
      <c r="H449" s="132"/>
      <c r="I449" s="212">
        <f t="shared" si="52"/>
        <v>8.0000000000000002E-3</v>
      </c>
      <c r="J449" s="212">
        <f t="shared" si="53"/>
        <v>44000</v>
      </c>
      <c r="K449" s="212">
        <f t="shared" si="54"/>
        <v>352</v>
      </c>
      <c r="L449" s="30"/>
    </row>
    <row r="450" spans="1:12" s="26" customFormat="1" x14ac:dyDescent="0.2">
      <c r="A450" s="181">
        <v>33</v>
      </c>
      <c r="B450" s="151" t="s">
        <v>1160</v>
      </c>
      <c r="C450" s="163" t="s">
        <v>205</v>
      </c>
      <c r="D450" s="186">
        <v>0.01</v>
      </c>
      <c r="E450" s="164">
        <v>528000</v>
      </c>
      <c r="F450" s="186">
        <f t="shared" si="51"/>
        <v>5280</v>
      </c>
      <c r="G450" s="163" t="s">
        <v>122</v>
      </c>
      <c r="H450" s="132"/>
      <c r="I450" s="212">
        <f t="shared" si="52"/>
        <v>1.6000000000000001E-3</v>
      </c>
      <c r="J450" s="212">
        <f t="shared" si="53"/>
        <v>528000</v>
      </c>
      <c r="K450" s="212">
        <f t="shared" si="54"/>
        <v>844.80000000000007</v>
      </c>
      <c r="L450" s="30"/>
    </row>
    <row r="451" spans="1:12" s="26" customFormat="1" x14ac:dyDescent="0.2">
      <c r="A451" s="181">
        <v>34</v>
      </c>
      <c r="B451" s="151" t="s">
        <v>1161</v>
      </c>
      <c r="C451" s="163" t="s">
        <v>205</v>
      </c>
      <c r="D451" s="186">
        <v>0.01</v>
      </c>
      <c r="E451" s="164">
        <v>2387000</v>
      </c>
      <c r="F451" s="186">
        <f t="shared" si="51"/>
        <v>23870</v>
      </c>
      <c r="G451" s="163" t="s">
        <v>122</v>
      </c>
      <c r="H451" s="132"/>
      <c r="I451" s="212">
        <f t="shared" si="52"/>
        <v>1.6000000000000001E-3</v>
      </c>
      <c r="J451" s="212">
        <f t="shared" si="53"/>
        <v>2387000</v>
      </c>
      <c r="K451" s="212">
        <f t="shared" si="54"/>
        <v>3819.2000000000003</v>
      </c>
      <c r="L451" s="30"/>
    </row>
    <row r="452" spans="1:12" s="26" customFormat="1" x14ac:dyDescent="0.2">
      <c r="A452" s="181">
        <v>35</v>
      </c>
      <c r="B452" s="151" t="s">
        <v>1162</v>
      </c>
      <c r="C452" s="163" t="s">
        <v>205</v>
      </c>
      <c r="D452" s="186">
        <v>0.2</v>
      </c>
      <c r="E452" s="164">
        <v>35200</v>
      </c>
      <c r="F452" s="186">
        <f t="shared" si="51"/>
        <v>7040</v>
      </c>
      <c r="G452" s="163" t="s">
        <v>122</v>
      </c>
      <c r="H452" s="132"/>
      <c r="I452" s="212">
        <f t="shared" si="52"/>
        <v>3.2000000000000001E-2</v>
      </c>
      <c r="J452" s="212">
        <f t="shared" si="53"/>
        <v>35200</v>
      </c>
      <c r="K452" s="212">
        <f t="shared" si="54"/>
        <v>1126.4000000000001</v>
      </c>
      <c r="L452" s="30"/>
    </row>
    <row r="453" spans="1:12" s="26" customFormat="1" x14ac:dyDescent="0.2">
      <c r="A453" s="181">
        <v>36</v>
      </c>
      <c r="B453" s="151" t="s">
        <v>1163</v>
      </c>
      <c r="C453" s="163" t="s">
        <v>205</v>
      </c>
      <c r="D453" s="186">
        <v>0.05</v>
      </c>
      <c r="E453" s="164">
        <v>35200</v>
      </c>
      <c r="F453" s="186">
        <f t="shared" si="51"/>
        <v>1760</v>
      </c>
      <c r="G453" s="163" t="s">
        <v>122</v>
      </c>
      <c r="H453" s="132"/>
      <c r="I453" s="212">
        <f t="shared" si="52"/>
        <v>8.0000000000000002E-3</v>
      </c>
      <c r="J453" s="212">
        <f t="shared" si="53"/>
        <v>35200</v>
      </c>
      <c r="K453" s="212">
        <f t="shared" si="54"/>
        <v>281.60000000000002</v>
      </c>
      <c r="L453" s="30"/>
    </row>
    <row r="454" spans="1:12" s="26" customFormat="1" x14ac:dyDescent="0.2">
      <c r="A454" s="181">
        <v>37</v>
      </c>
      <c r="B454" s="151" t="s">
        <v>1164</v>
      </c>
      <c r="C454" s="163" t="s">
        <v>205</v>
      </c>
      <c r="D454" s="186">
        <v>0.2</v>
      </c>
      <c r="E454" s="164">
        <v>198000</v>
      </c>
      <c r="F454" s="186">
        <f t="shared" si="51"/>
        <v>39600</v>
      </c>
      <c r="G454" s="163" t="s">
        <v>122</v>
      </c>
      <c r="H454" s="132"/>
      <c r="I454" s="212">
        <f t="shared" si="52"/>
        <v>3.2000000000000001E-2</v>
      </c>
      <c r="J454" s="212">
        <f t="shared" si="53"/>
        <v>198000</v>
      </c>
      <c r="K454" s="212">
        <f t="shared" si="54"/>
        <v>6336</v>
      </c>
      <c r="L454" s="30"/>
    </row>
    <row r="455" spans="1:12" s="26" customFormat="1" x14ac:dyDescent="0.2">
      <c r="A455" s="181">
        <v>38</v>
      </c>
      <c r="B455" s="151" t="s">
        <v>1165</v>
      </c>
      <c r="C455" s="163" t="s">
        <v>53</v>
      </c>
      <c r="D455" s="186">
        <v>0.5</v>
      </c>
      <c r="E455" s="164">
        <v>9360</v>
      </c>
      <c r="F455" s="186">
        <f t="shared" si="51"/>
        <v>4680</v>
      </c>
      <c r="G455" s="163" t="s">
        <v>122</v>
      </c>
      <c r="H455" s="132"/>
      <c r="I455" s="212">
        <f t="shared" si="52"/>
        <v>0.08</v>
      </c>
      <c r="J455" s="212">
        <f t="shared" si="53"/>
        <v>9360</v>
      </c>
      <c r="K455" s="212">
        <f t="shared" si="54"/>
        <v>748.80000000000007</v>
      </c>
      <c r="L455" s="30"/>
    </row>
    <row r="456" spans="1:12" s="26" customFormat="1" x14ac:dyDescent="0.2">
      <c r="A456" s="181">
        <v>39</v>
      </c>
      <c r="B456" s="151" t="s">
        <v>1166</v>
      </c>
      <c r="C456" s="163" t="s">
        <v>205</v>
      </c>
      <c r="D456" s="186">
        <v>0.2</v>
      </c>
      <c r="E456" s="164">
        <v>55000</v>
      </c>
      <c r="F456" s="186">
        <f t="shared" si="51"/>
        <v>11000</v>
      </c>
      <c r="G456" s="163" t="s">
        <v>122</v>
      </c>
      <c r="H456" s="132"/>
      <c r="I456" s="212">
        <f t="shared" si="52"/>
        <v>3.2000000000000001E-2</v>
      </c>
      <c r="J456" s="212">
        <f t="shared" si="53"/>
        <v>55000</v>
      </c>
      <c r="K456" s="212">
        <f t="shared" si="54"/>
        <v>1760</v>
      </c>
      <c r="L456" s="30"/>
    </row>
    <row r="457" spans="1:12" s="26" customFormat="1" x14ac:dyDescent="0.2">
      <c r="A457" s="181">
        <v>40</v>
      </c>
      <c r="B457" s="151" t="s">
        <v>1167</v>
      </c>
      <c r="C457" s="163" t="s">
        <v>205</v>
      </c>
      <c r="D457" s="186">
        <v>0.2</v>
      </c>
      <c r="E457" s="164">
        <v>46200</v>
      </c>
      <c r="F457" s="186">
        <f t="shared" si="51"/>
        <v>9240</v>
      </c>
      <c r="G457" s="163" t="s">
        <v>122</v>
      </c>
      <c r="H457" s="132"/>
      <c r="I457" s="212">
        <f t="shared" si="52"/>
        <v>3.2000000000000001E-2</v>
      </c>
      <c r="J457" s="212">
        <f t="shared" si="53"/>
        <v>46200</v>
      </c>
      <c r="K457" s="212">
        <f t="shared" si="54"/>
        <v>1478.4</v>
      </c>
      <c r="L457" s="30"/>
    </row>
    <row r="458" spans="1:12" s="26" customFormat="1" x14ac:dyDescent="0.2">
      <c r="A458" s="181">
        <v>41</v>
      </c>
      <c r="B458" s="151" t="s">
        <v>1168</v>
      </c>
      <c r="C458" s="163" t="s">
        <v>205</v>
      </c>
      <c r="D458" s="186">
        <v>500</v>
      </c>
      <c r="E458" s="164">
        <v>5200</v>
      </c>
      <c r="F458" s="186">
        <f t="shared" si="51"/>
        <v>2600000</v>
      </c>
      <c r="G458" s="163" t="s">
        <v>122</v>
      </c>
      <c r="H458" s="132"/>
      <c r="I458" s="212">
        <f t="shared" si="52"/>
        <v>80</v>
      </c>
      <c r="J458" s="212">
        <f t="shared" si="53"/>
        <v>5200</v>
      </c>
      <c r="K458" s="212">
        <f t="shared" si="54"/>
        <v>416000</v>
      </c>
      <c r="L458" s="30"/>
    </row>
    <row r="459" spans="1:12" s="26" customFormat="1" x14ac:dyDescent="0.2">
      <c r="A459" s="181">
        <v>42</v>
      </c>
      <c r="B459" s="151" t="s">
        <v>1169</v>
      </c>
      <c r="C459" s="163" t="s">
        <v>205</v>
      </c>
      <c r="D459" s="186">
        <v>2</v>
      </c>
      <c r="E459" s="164">
        <v>12300</v>
      </c>
      <c r="F459" s="186">
        <f t="shared" si="51"/>
        <v>24600</v>
      </c>
      <c r="G459" s="163" t="s">
        <v>122</v>
      </c>
      <c r="H459" s="132"/>
      <c r="I459" s="212">
        <f t="shared" si="52"/>
        <v>0.32</v>
      </c>
      <c r="J459" s="212">
        <f t="shared" si="53"/>
        <v>12300</v>
      </c>
      <c r="K459" s="212">
        <f t="shared" si="54"/>
        <v>3936</v>
      </c>
      <c r="L459" s="30"/>
    </row>
    <row r="460" spans="1:12" s="26" customFormat="1" ht="13.5" x14ac:dyDescent="0.2">
      <c r="A460" s="181"/>
      <c r="B460" s="323" t="s">
        <v>1122</v>
      </c>
      <c r="C460" s="324"/>
      <c r="D460" s="324"/>
      <c r="E460" s="324"/>
      <c r="F460" s="214">
        <f>SUM(F418:F459)</f>
        <v>13180108.42</v>
      </c>
      <c r="G460" s="214"/>
      <c r="H460" s="214"/>
      <c r="I460" s="214"/>
      <c r="J460" s="214"/>
      <c r="K460" s="214">
        <f t="shared" ref="K460" si="55">SUM(K418:K459)</f>
        <v>2108817.3472000002</v>
      </c>
      <c r="L460" s="30"/>
    </row>
    <row r="461" spans="1:12" s="26" customFormat="1" ht="13.5" x14ac:dyDescent="0.2">
      <c r="A461" s="181"/>
      <c r="B461" s="320" t="s">
        <v>1170</v>
      </c>
      <c r="C461" s="321"/>
      <c r="D461" s="321"/>
      <c r="E461" s="321"/>
      <c r="F461" s="321"/>
      <c r="G461" s="322"/>
      <c r="H461" s="132"/>
      <c r="I461" s="212">
        <f t="shared" si="52"/>
        <v>0</v>
      </c>
      <c r="J461" s="212">
        <f t="shared" si="53"/>
        <v>0</v>
      </c>
      <c r="K461" s="212">
        <f t="shared" si="54"/>
        <v>0</v>
      </c>
      <c r="L461" s="30"/>
    </row>
    <row r="462" spans="1:12" s="26" customFormat="1" x14ac:dyDescent="0.2">
      <c r="A462" s="181">
        <v>1</v>
      </c>
      <c r="B462" s="151" t="s">
        <v>1171</v>
      </c>
      <c r="C462" s="163" t="s">
        <v>1172</v>
      </c>
      <c r="D462" s="186">
        <v>1</v>
      </c>
      <c r="E462" s="164">
        <v>11000</v>
      </c>
      <c r="F462" s="186">
        <f>D462*E462</f>
        <v>11000</v>
      </c>
      <c r="G462" s="163" t="s">
        <v>122</v>
      </c>
      <c r="H462" s="132"/>
      <c r="I462" s="212">
        <f t="shared" si="52"/>
        <v>0.16</v>
      </c>
      <c r="J462" s="212">
        <f t="shared" si="53"/>
        <v>11000</v>
      </c>
      <c r="K462" s="212">
        <f t="shared" si="54"/>
        <v>1760</v>
      </c>
      <c r="L462" s="30"/>
    </row>
    <row r="463" spans="1:12" s="26" customFormat="1" x14ac:dyDescent="0.2">
      <c r="A463" s="181">
        <v>2</v>
      </c>
      <c r="B463" s="151" t="s">
        <v>1173</v>
      </c>
      <c r="C463" s="163" t="s">
        <v>1172</v>
      </c>
      <c r="D463" s="186">
        <v>2</v>
      </c>
      <c r="E463" s="164">
        <v>11000</v>
      </c>
      <c r="F463" s="186">
        <f t="shared" ref="F463:F473" si="56">D463*E463</f>
        <v>22000</v>
      </c>
      <c r="G463" s="163" t="s">
        <v>122</v>
      </c>
      <c r="H463" s="132"/>
      <c r="I463" s="212">
        <f t="shared" si="52"/>
        <v>0.32</v>
      </c>
      <c r="J463" s="212">
        <f t="shared" si="53"/>
        <v>11000</v>
      </c>
      <c r="K463" s="212">
        <f t="shared" si="54"/>
        <v>3520</v>
      </c>
      <c r="L463" s="30"/>
    </row>
    <row r="464" spans="1:12" s="26" customFormat="1" x14ac:dyDescent="0.2">
      <c r="A464" s="181">
        <v>3</v>
      </c>
      <c r="B464" s="151" t="s">
        <v>1174</v>
      </c>
      <c r="C464" s="163" t="s">
        <v>1172</v>
      </c>
      <c r="D464" s="186">
        <v>2</v>
      </c>
      <c r="E464" s="164">
        <v>99000</v>
      </c>
      <c r="F464" s="186">
        <f t="shared" si="56"/>
        <v>198000</v>
      </c>
      <c r="G464" s="163" t="s">
        <v>122</v>
      </c>
      <c r="H464" s="132"/>
      <c r="I464" s="212">
        <f t="shared" si="52"/>
        <v>0.32</v>
      </c>
      <c r="J464" s="212">
        <f t="shared" si="53"/>
        <v>99000</v>
      </c>
      <c r="K464" s="212">
        <f t="shared" si="54"/>
        <v>31680</v>
      </c>
      <c r="L464" s="30"/>
    </row>
    <row r="465" spans="1:12" s="26" customFormat="1" x14ac:dyDescent="0.2">
      <c r="A465" s="181">
        <v>4</v>
      </c>
      <c r="B465" s="151" t="s">
        <v>1175</v>
      </c>
      <c r="C465" s="163" t="s">
        <v>1172</v>
      </c>
      <c r="D465" s="186">
        <v>1</v>
      </c>
      <c r="E465" s="164">
        <v>11000</v>
      </c>
      <c r="F465" s="186">
        <f t="shared" si="56"/>
        <v>11000</v>
      </c>
      <c r="G465" s="163" t="s">
        <v>122</v>
      </c>
      <c r="H465" s="132"/>
      <c r="I465" s="212">
        <f t="shared" si="52"/>
        <v>0.16</v>
      </c>
      <c r="J465" s="212">
        <f t="shared" si="53"/>
        <v>11000</v>
      </c>
      <c r="K465" s="212">
        <f t="shared" si="54"/>
        <v>1760</v>
      </c>
      <c r="L465" s="30"/>
    </row>
    <row r="466" spans="1:12" s="26" customFormat="1" x14ac:dyDescent="0.2">
      <c r="A466" s="181">
        <v>5</v>
      </c>
      <c r="B466" s="151" t="s">
        <v>1176</v>
      </c>
      <c r="C466" s="163" t="s">
        <v>1177</v>
      </c>
      <c r="D466" s="186">
        <v>2</v>
      </c>
      <c r="E466" s="164">
        <v>19250</v>
      </c>
      <c r="F466" s="186">
        <f t="shared" si="56"/>
        <v>38500</v>
      </c>
      <c r="G466" s="163" t="s">
        <v>122</v>
      </c>
      <c r="H466" s="132"/>
      <c r="I466" s="212">
        <f t="shared" si="52"/>
        <v>0.32</v>
      </c>
      <c r="J466" s="212">
        <f t="shared" si="53"/>
        <v>19250</v>
      </c>
      <c r="K466" s="212">
        <f t="shared" si="54"/>
        <v>6160</v>
      </c>
      <c r="L466" s="30"/>
    </row>
    <row r="467" spans="1:12" s="26" customFormat="1" x14ac:dyDescent="0.2">
      <c r="A467" s="181">
        <v>6</v>
      </c>
      <c r="B467" s="151" t="s">
        <v>1178</v>
      </c>
      <c r="C467" s="163" t="s">
        <v>1172</v>
      </c>
      <c r="D467" s="186">
        <v>2</v>
      </c>
      <c r="E467" s="164">
        <v>28050</v>
      </c>
      <c r="F467" s="186">
        <f t="shared" si="56"/>
        <v>56100</v>
      </c>
      <c r="G467" s="163" t="s">
        <v>122</v>
      </c>
      <c r="H467" s="132"/>
      <c r="I467" s="212">
        <f t="shared" si="52"/>
        <v>0.32</v>
      </c>
      <c r="J467" s="212">
        <f t="shared" si="53"/>
        <v>28050</v>
      </c>
      <c r="K467" s="212">
        <f t="shared" si="54"/>
        <v>8976</v>
      </c>
      <c r="L467" s="30"/>
    </row>
    <row r="468" spans="1:12" s="26" customFormat="1" x14ac:dyDescent="0.2">
      <c r="A468" s="181">
        <v>7</v>
      </c>
      <c r="B468" s="151" t="s">
        <v>1179</v>
      </c>
      <c r="C468" s="163" t="s">
        <v>1172</v>
      </c>
      <c r="D468" s="186">
        <v>1</v>
      </c>
      <c r="E468" s="164">
        <v>10670</v>
      </c>
      <c r="F468" s="186">
        <f t="shared" si="56"/>
        <v>10670</v>
      </c>
      <c r="G468" s="163" t="s">
        <v>122</v>
      </c>
      <c r="H468" s="132"/>
      <c r="I468" s="212">
        <f t="shared" si="52"/>
        <v>0.16</v>
      </c>
      <c r="J468" s="212">
        <f t="shared" si="53"/>
        <v>10670</v>
      </c>
      <c r="K468" s="212">
        <f t="shared" si="54"/>
        <v>1707.2</v>
      </c>
      <c r="L468" s="30"/>
    </row>
    <row r="469" spans="1:12" s="26" customFormat="1" x14ac:dyDescent="0.2">
      <c r="A469" s="181">
        <v>8</v>
      </c>
      <c r="B469" s="151" t="s">
        <v>1180</v>
      </c>
      <c r="C469" s="163" t="s">
        <v>1172</v>
      </c>
      <c r="D469" s="186">
        <v>1</v>
      </c>
      <c r="E469" s="164">
        <v>13970</v>
      </c>
      <c r="F469" s="186">
        <f t="shared" si="56"/>
        <v>13970</v>
      </c>
      <c r="G469" s="163" t="s">
        <v>122</v>
      </c>
      <c r="H469" s="132"/>
      <c r="I469" s="212">
        <f t="shared" si="52"/>
        <v>0.16</v>
      </c>
      <c r="J469" s="212">
        <f t="shared" si="53"/>
        <v>13970</v>
      </c>
      <c r="K469" s="212">
        <f t="shared" si="54"/>
        <v>2235.2000000000003</v>
      </c>
      <c r="L469" s="30"/>
    </row>
    <row r="470" spans="1:12" s="26" customFormat="1" x14ac:dyDescent="0.2">
      <c r="A470" s="181">
        <v>9</v>
      </c>
      <c r="B470" s="151" t="s">
        <v>1181</v>
      </c>
      <c r="C470" s="163" t="s">
        <v>1172</v>
      </c>
      <c r="D470" s="186">
        <v>2</v>
      </c>
      <c r="E470" s="164">
        <v>13970</v>
      </c>
      <c r="F470" s="186">
        <f t="shared" si="56"/>
        <v>27940</v>
      </c>
      <c r="G470" s="163" t="s">
        <v>122</v>
      </c>
      <c r="H470" s="132"/>
      <c r="I470" s="212">
        <f t="shared" si="52"/>
        <v>0.32</v>
      </c>
      <c r="J470" s="212">
        <f t="shared" si="53"/>
        <v>13970</v>
      </c>
      <c r="K470" s="212">
        <f t="shared" si="54"/>
        <v>4470.4000000000005</v>
      </c>
      <c r="L470" s="30"/>
    </row>
    <row r="471" spans="1:12" s="26" customFormat="1" x14ac:dyDescent="0.2">
      <c r="A471" s="181">
        <v>10</v>
      </c>
      <c r="B471" s="151" t="s">
        <v>1182</v>
      </c>
      <c r="C471" s="163" t="s">
        <v>1172</v>
      </c>
      <c r="D471" s="186">
        <v>1</v>
      </c>
      <c r="E471" s="164">
        <v>495000</v>
      </c>
      <c r="F471" s="186">
        <f t="shared" si="56"/>
        <v>495000</v>
      </c>
      <c r="G471" s="163" t="s">
        <v>122</v>
      </c>
      <c r="H471" s="132"/>
      <c r="I471" s="212">
        <f t="shared" si="52"/>
        <v>0.16</v>
      </c>
      <c r="J471" s="212">
        <f t="shared" si="53"/>
        <v>495000</v>
      </c>
      <c r="K471" s="212">
        <f t="shared" si="54"/>
        <v>79200</v>
      </c>
      <c r="L471" s="30"/>
    </row>
    <row r="472" spans="1:12" s="26" customFormat="1" x14ac:dyDescent="0.2">
      <c r="A472" s="181">
        <v>11</v>
      </c>
      <c r="B472" s="151" t="s">
        <v>1183</v>
      </c>
      <c r="C472" s="163" t="s">
        <v>1172</v>
      </c>
      <c r="D472" s="186">
        <v>1</v>
      </c>
      <c r="E472" s="164">
        <v>12870</v>
      </c>
      <c r="F472" s="186">
        <f t="shared" si="56"/>
        <v>12870</v>
      </c>
      <c r="G472" s="163" t="s">
        <v>122</v>
      </c>
      <c r="H472" s="132"/>
      <c r="I472" s="212">
        <f t="shared" si="52"/>
        <v>0.16</v>
      </c>
      <c r="J472" s="212">
        <f t="shared" si="53"/>
        <v>12870</v>
      </c>
      <c r="K472" s="212">
        <f t="shared" si="54"/>
        <v>2059.1999999999998</v>
      </c>
      <c r="L472" s="30"/>
    </row>
    <row r="473" spans="1:12" s="26" customFormat="1" x14ac:dyDescent="0.2">
      <c r="A473" s="181">
        <v>12</v>
      </c>
      <c r="B473" s="151" t="s">
        <v>1184</v>
      </c>
      <c r="C473" s="163" t="s">
        <v>1172</v>
      </c>
      <c r="D473" s="186">
        <v>1</v>
      </c>
      <c r="E473" s="164">
        <v>16720</v>
      </c>
      <c r="F473" s="186">
        <f t="shared" si="56"/>
        <v>16720</v>
      </c>
      <c r="G473" s="163" t="s">
        <v>122</v>
      </c>
      <c r="H473" s="132"/>
      <c r="I473" s="212">
        <f t="shared" si="52"/>
        <v>0.16</v>
      </c>
      <c r="J473" s="212">
        <f t="shared" si="53"/>
        <v>16720</v>
      </c>
      <c r="K473" s="212">
        <f t="shared" si="54"/>
        <v>2675.2000000000003</v>
      </c>
      <c r="L473" s="30"/>
    </row>
    <row r="474" spans="1:12" s="26" customFormat="1" ht="13.5" x14ac:dyDescent="0.2">
      <c r="A474" s="181"/>
      <c r="B474" s="325" t="s">
        <v>1122</v>
      </c>
      <c r="C474" s="326"/>
      <c r="D474" s="326"/>
      <c r="E474" s="326"/>
      <c r="F474" s="215">
        <f>SUM(F462:F473)</f>
        <v>913770</v>
      </c>
      <c r="G474" s="215"/>
      <c r="H474" s="215"/>
      <c r="I474" s="215"/>
      <c r="J474" s="215"/>
      <c r="K474" s="215">
        <f t="shared" ref="K474" si="57">SUM(K462:K473)</f>
        <v>146203.20000000001</v>
      </c>
      <c r="L474" s="30"/>
    </row>
    <row r="475" spans="1:12" s="26" customFormat="1" ht="13.5" x14ac:dyDescent="0.2">
      <c r="A475" s="181"/>
      <c r="B475" s="320" t="s">
        <v>1185</v>
      </c>
      <c r="C475" s="321"/>
      <c r="D475" s="321"/>
      <c r="E475" s="321"/>
      <c r="F475" s="321"/>
      <c r="G475" s="322"/>
      <c r="H475" s="132"/>
      <c r="I475" s="212">
        <f t="shared" si="52"/>
        <v>0</v>
      </c>
      <c r="J475" s="212">
        <f t="shared" si="53"/>
        <v>0</v>
      </c>
      <c r="K475" s="212">
        <f t="shared" si="54"/>
        <v>0</v>
      </c>
      <c r="L475" s="30"/>
    </row>
    <row r="476" spans="1:12" s="26" customFormat="1" x14ac:dyDescent="0.2">
      <c r="A476" s="181">
        <v>1</v>
      </c>
      <c r="B476" s="151" t="s">
        <v>1186</v>
      </c>
      <c r="C476" s="163" t="s">
        <v>660</v>
      </c>
      <c r="D476" s="186">
        <v>6</v>
      </c>
      <c r="E476" s="164">
        <v>6710</v>
      </c>
      <c r="F476" s="186">
        <f>D476*E476</f>
        <v>40260</v>
      </c>
      <c r="G476" s="163" t="s">
        <v>122</v>
      </c>
      <c r="H476" s="132"/>
      <c r="I476" s="212">
        <f t="shared" si="52"/>
        <v>0.96</v>
      </c>
      <c r="J476" s="212">
        <f t="shared" si="53"/>
        <v>6710</v>
      </c>
      <c r="K476" s="212">
        <f t="shared" si="54"/>
        <v>6441.5999999999995</v>
      </c>
      <c r="L476" s="30"/>
    </row>
    <row r="477" spans="1:12" s="26" customFormat="1" x14ac:dyDescent="0.2">
      <c r="A477" s="181">
        <v>2</v>
      </c>
      <c r="B477" s="151" t="s">
        <v>1187</v>
      </c>
      <c r="C477" s="163" t="s">
        <v>660</v>
      </c>
      <c r="D477" s="186">
        <v>24</v>
      </c>
      <c r="E477" s="164">
        <v>10835</v>
      </c>
      <c r="F477" s="186">
        <f t="shared" ref="F477:F485" si="58">D477*E477</f>
        <v>260040</v>
      </c>
      <c r="G477" s="163" t="s">
        <v>122</v>
      </c>
      <c r="H477" s="132"/>
      <c r="I477" s="212">
        <f t="shared" si="52"/>
        <v>3.84</v>
      </c>
      <c r="J477" s="212">
        <f t="shared" si="53"/>
        <v>10835</v>
      </c>
      <c r="K477" s="212">
        <f t="shared" si="54"/>
        <v>41606.400000000001</v>
      </c>
      <c r="L477" s="30"/>
    </row>
    <row r="478" spans="1:12" s="26" customFormat="1" x14ac:dyDescent="0.2">
      <c r="A478" s="181">
        <v>3</v>
      </c>
      <c r="B478" s="151" t="s">
        <v>1188</v>
      </c>
      <c r="C478" s="163" t="s">
        <v>660</v>
      </c>
      <c r="D478" s="186">
        <v>6</v>
      </c>
      <c r="E478" s="164">
        <v>10450</v>
      </c>
      <c r="F478" s="186">
        <f t="shared" si="58"/>
        <v>62700</v>
      </c>
      <c r="G478" s="163" t="s">
        <v>122</v>
      </c>
      <c r="H478" s="132"/>
      <c r="I478" s="212">
        <f t="shared" si="52"/>
        <v>0.96</v>
      </c>
      <c r="J478" s="212">
        <f t="shared" si="53"/>
        <v>10450</v>
      </c>
      <c r="K478" s="212">
        <f t="shared" si="54"/>
        <v>10032</v>
      </c>
      <c r="L478" s="30"/>
    </row>
    <row r="479" spans="1:12" s="26" customFormat="1" x14ac:dyDescent="0.2">
      <c r="A479" s="181">
        <v>4</v>
      </c>
      <c r="B479" s="151" t="s">
        <v>1189</v>
      </c>
      <c r="C479" s="163" t="s">
        <v>660</v>
      </c>
      <c r="D479" s="186">
        <v>6</v>
      </c>
      <c r="E479" s="164">
        <v>2750</v>
      </c>
      <c r="F479" s="186">
        <f t="shared" si="58"/>
        <v>16500</v>
      </c>
      <c r="G479" s="163" t="s">
        <v>122</v>
      </c>
      <c r="H479" s="132"/>
      <c r="I479" s="212">
        <f t="shared" si="52"/>
        <v>0.96</v>
      </c>
      <c r="J479" s="212">
        <f t="shared" si="53"/>
        <v>2750</v>
      </c>
      <c r="K479" s="212">
        <f t="shared" si="54"/>
        <v>2640</v>
      </c>
      <c r="L479" s="30"/>
    </row>
    <row r="480" spans="1:12" s="26" customFormat="1" x14ac:dyDescent="0.2">
      <c r="A480" s="181">
        <v>5</v>
      </c>
      <c r="B480" s="151" t="s">
        <v>1190</v>
      </c>
      <c r="C480" s="163" t="s">
        <v>660</v>
      </c>
      <c r="D480" s="186">
        <v>6</v>
      </c>
      <c r="E480" s="164">
        <v>3960</v>
      </c>
      <c r="F480" s="186">
        <f t="shared" si="58"/>
        <v>23760</v>
      </c>
      <c r="G480" s="163" t="s">
        <v>122</v>
      </c>
      <c r="H480" s="132"/>
      <c r="I480" s="212">
        <f t="shared" si="52"/>
        <v>0.96</v>
      </c>
      <c r="J480" s="212">
        <f t="shared" si="53"/>
        <v>3960</v>
      </c>
      <c r="K480" s="212">
        <f t="shared" si="54"/>
        <v>3801.6</v>
      </c>
      <c r="L480" s="30"/>
    </row>
    <row r="481" spans="1:12" s="26" customFormat="1" x14ac:dyDescent="0.2">
      <c r="A481" s="181">
        <v>6</v>
      </c>
      <c r="B481" s="151" t="s">
        <v>1191</v>
      </c>
      <c r="C481" s="163" t="s">
        <v>660</v>
      </c>
      <c r="D481" s="186">
        <v>6</v>
      </c>
      <c r="E481" s="164">
        <v>10450</v>
      </c>
      <c r="F481" s="186">
        <f t="shared" si="58"/>
        <v>62700</v>
      </c>
      <c r="G481" s="163" t="s">
        <v>122</v>
      </c>
      <c r="H481" s="132"/>
      <c r="I481" s="212">
        <f t="shared" si="52"/>
        <v>0.96</v>
      </c>
      <c r="J481" s="212">
        <f t="shared" si="53"/>
        <v>10450</v>
      </c>
      <c r="K481" s="212">
        <f t="shared" si="54"/>
        <v>10032</v>
      </c>
      <c r="L481" s="30"/>
    </row>
    <row r="482" spans="1:12" s="26" customFormat="1" x14ac:dyDescent="0.2">
      <c r="A482" s="181">
        <v>7</v>
      </c>
      <c r="B482" s="151" t="s">
        <v>1192</v>
      </c>
      <c r="C482" s="163" t="s">
        <v>660</v>
      </c>
      <c r="D482" s="186">
        <v>6</v>
      </c>
      <c r="E482" s="164">
        <v>2750</v>
      </c>
      <c r="F482" s="186">
        <f t="shared" si="58"/>
        <v>16500</v>
      </c>
      <c r="G482" s="163" t="s">
        <v>122</v>
      </c>
      <c r="H482" s="132"/>
      <c r="I482" s="212">
        <f t="shared" si="52"/>
        <v>0.96</v>
      </c>
      <c r="J482" s="212">
        <f t="shared" si="53"/>
        <v>2750</v>
      </c>
      <c r="K482" s="212">
        <f t="shared" si="54"/>
        <v>2640</v>
      </c>
      <c r="L482" s="30"/>
    </row>
    <row r="483" spans="1:12" s="26" customFormat="1" x14ac:dyDescent="0.2">
      <c r="A483" s="181">
        <v>8</v>
      </c>
      <c r="B483" s="151" t="s">
        <v>1193</v>
      </c>
      <c r="C483" s="163" t="s">
        <v>660</v>
      </c>
      <c r="D483" s="186">
        <v>6</v>
      </c>
      <c r="E483" s="164">
        <v>2750</v>
      </c>
      <c r="F483" s="186">
        <f t="shared" si="58"/>
        <v>16500</v>
      </c>
      <c r="G483" s="163" t="s">
        <v>122</v>
      </c>
      <c r="H483" s="132"/>
      <c r="I483" s="212">
        <f t="shared" si="52"/>
        <v>0.96</v>
      </c>
      <c r="J483" s="212">
        <f t="shared" si="53"/>
        <v>2750</v>
      </c>
      <c r="K483" s="212">
        <f t="shared" si="54"/>
        <v>2640</v>
      </c>
      <c r="L483" s="30"/>
    </row>
    <row r="484" spans="1:12" s="26" customFormat="1" x14ac:dyDescent="0.2">
      <c r="A484" s="181">
        <v>9</v>
      </c>
      <c r="B484" s="151" t="s">
        <v>1194</v>
      </c>
      <c r="C484" s="163" t="s">
        <v>660</v>
      </c>
      <c r="D484" s="186">
        <v>6</v>
      </c>
      <c r="E484" s="164">
        <v>2750</v>
      </c>
      <c r="F484" s="186">
        <f t="shared" si="58"/>
        <v>16500</v>
      </c>
      <c r="G484" s="163" t="s">
        <v>122</v>
      </c>
      <c r="H484" s="132"/>
      <c r="I484" s="212">
        <f t="shared" si="52"/>
        <v>0.96</v>
      </c>
      <c r="J484" s="212">
        <f t="shared" si="53"/>
        <v>2750</v>
      </c>
      <c r="K484" s="212">
        <f t="shared" si="54"/>
        <v>2640</v>
      </c>
      <c r="L484" s="30"/>
    </row>
    <row r="485" spans="1:12" s="26" customFormat="1" x14ac:dyDescent="0.2">
      <c r="A485" s="181">
        <v>10</v>
      </c>
      <c r="B485" s="151" t="s">
        <v>1195</v>
      </c>
      <c r="C485" s="163" t="s">
        <v>660</v>
      </c>
      <c r="D485" s="186">
        <v>6</v>
      </c>
      <c r="E485" s="164">
        <v>38830</v>
      </c>
      <c r="F485" s="186">
        <f t="shared" si="58"/>
        <v>232980</v>
      </c>
      <c r="G485" s="163" t="s">
        <v>122</v>
      </c>
      <c r="H485" s="132"/>
      <c r="I485" s="212">
        <f t="shared" si="52"/>
        <v>0.96</v>
      </c>
      <c r="J485" s="212">
        <f t="shared" si="53"/>
        <v>38830</v>
      </c>
      <c r="K485" s="212">
        <f t="shared" si="54"/>
        <v>37276.799999999996</v>
      </c>
      <c r="L485" s="30"/>
    </row>
    <row r="486" spans="1:12" s="26" customFormat="1" ht="13.5" x14ac:dyDescent="0.2">
      <c r="A486" s="181"/>
      <c r="B486" s="327" t="s">
        <v>1122</v>
      </c>
      <c r="C486" s="328"/>
      <c r="D486" s="328"/>
      <c r="E486" s="328"/>
      <c r="F486" s="215">
        <f>SUM(F476:F485)</f>
        <v>748440</v>
      </c>
      <c r="G486" s="215"/>
      <c r="H486" s="215"/>
      <c r="I486" s="215"/>
      <c r="J486" s="215"/>
      <c r="K486" s="215">
        <f t="shared" ref="K486" si="59">SUM(K476:K485)</f>
        <v>119750.39999999999</v>
      </c>
      <c r="L486" s="30"/>
    </row>
    <row r="487" spans="1:12" s="26" customFormat="1" ht="13.5" x14ac:dyDescent="0.2">
      <c r="A487" s="181"/>
      <c r="B487" s="320" t="s">
        <v>1196</v>
      </c>
      <c r="C487" s="321"/>
      <c r="D487" s="321"/>
      <c r="E487" s="321"/>
      <c r="F487" s="321"/>
      <c r="G487" s="322"/>
      <c r="H487" s="132"/>
      <c r="I487" s="212">
        <f t="shared" si="52"/>
        <v>0</v>
      </c>
      <c r="J487" s="212">
        <f t="shared" si="53"/>
        <v>0</v>
      </c>
      <c r="K487" s="212">
        <f t="shared" si="54"/>
        <v>0</v>
      </c>
      <c r="L487" s="30"/>
    </row>
    <row r="488" spans="1:12" s="26" customFormat="1" x14ac:dyDescent="0.2">
      <c r="A488" s="181">
        <v>1</v>
      </c>
      <c r="B488" s="151" t="s">
        <v>1197</v>
      </c>
      <c r="C488" s="163" t="s">
        <v>205</v>
      </c>
      <c r="D488" s="186">
        <v>329.4</v>
      </c>
      <c r="E488" s="164">
        <v>4940</v>
      </c>
      <c r="F488" s="186">
        <f>D488*E488</f>
        <v>1627236</v>
      </c>
      <c r="G488" s="163" t="s">
        <v>122</v>
      </c>
      <c r="H488" s="132"/>
      <c r="I488" s="212">
        <f t="shared" si="52"/>
        <v>52.704000000000001</v>
      </c>
      <c r="J488" s="212">
        <f t="shared" si="53"/>
        <v>4940</v>
      </c>
      <c r="K488" s="212">
        <f t="shared" si="54"/>
        <v>260357.76000000001</v>
      </c>
      <c r="L488" s="30"/>
    </row>
    <row r="489" spans="1:12" s="26" customFormat="1" x14ac:dyDescent="0.2">
      <c r="A489" s="181">
        <v>2</v>
      </c>
      <c r="B489" s="151" t="s">
        <v>1198</v>
      </c>
      <c r="C489" s="163" t="s">
        <v>205</v>
      </c>
      <c r="D489" s="186">
        <v>8</v>
      </c>
      <c r="E489" s="164">
        <v>19630</v>
      </c>
      <c r="F489" s="186">
        <f t="shared" ref="F489:F490" si="60">D489*E489</f>
        <v>157040</v>
      </c>
      <c r="G489" s="163" t="s">
        <v>122</v>
      </c>
      <c r="H489" s="132"/>
      <c r="I489" s="212">
        <f t="shared" ref="I489:I493" si="61">D489*0.16</f>
        <v>1.28</v>
      </c>
      <c r="J489" s="212">
        <f t="shared" ref="J489:J493" si="62">E489</f>
        <v>19630</v>
      </c>
      <c r="K489" s="212">
        <f t="shared" ref="K489:K493" si="63">I489*J489</f>
        <v>25126.400000000001</v>
      </c>
      <c r="L489" s="30"/>
    </row>
    <row r="490" spans="1:12" s="26" customFormat="1" x14ac:dyDescent="0.2">
      <c r="A490" s="181">
        <v>3</v>
      </c>
      <c r="B490" s="151" t="s">
        <v>604</v>
      </c>
      <c r="C490" s="163" t="s">
        <v>1112</v>
      </c>
      <c r="D490" s="186">
        <v>2899.07</v>
      </c>
      <c r="E490" s="164">
        <v>74500</v>
      </c>
      <c r="F490" s="186">
        <f t="shared" si="60"/>
        <v>215980715</v>
      </c>
      <c r="G490" s="163" t="s">
        <v>122</v>
      </c>
      <c r="H490" s="132"/>
      <c r="I490" s="212">
        <f t="shared" si="61"/>
        <v>463.85120000000006</v>
      </c>
      <c r="J490" s="212">
        <f t="shared" si="62"/>
        <v>74500</v>
      </c>
      <c r="K490" s="212">
        <f t="shared" si="63"/>
        <v>34556914.400000006</v>
      </c>
      <c r="L490" s="30"/>
    </row>
    <row r="491" spans="1:12" s="26" customFormat="1" ht="13.5" x14ac:dyDescent="0.2">
      <c r="A491" s="181"/>
      <c r="B491" s="312" t="s">
        <v>1122</v>
      </c>
      <c r="C491" s="313"/>
      <c r="D491" s="313"/>
      <c r="E491" s="313"/>
      <c r="F491" s="215">
        <f>SUM(F488:F490)</f>
        <v>217764991</v>
      </c>
      <c r="G491" s="215"/>
      <c r="H491" s="215"/>
      <c r="I491" s="215"/>
      <c r="J491" s="215"/>
      <c r="K491" s="215">
        <f t="shared" ref="K491" si="64">SUM(K488:K490)</f>
        <v>34842398.560000002</v>
      </c>
      <c r="L491" s="30"/>
    </row>
    <row r="492" spans="1:12" s="26" customFormat="1" ht="13.5" x14ac:dyDescent="0.2">
      <c r="A492" s="181"/>
      <c r="B492" s="320" t="s">
        <v>661</v>
      </c>
      <c r="C492" s="321"/>
      <c r="D492" s="321"/>
      <c r="E492" s="321"/>
      <c r="F492" s="321"/>
      <c r="G492" s="322"/>
      <c r="H492" s="132"/>
      <c r="I492" s="212">
        <f t="shared" si="61"/>
        <v>0</v>
      </c>
      <c r="J492" s="212">
        <f t="shared" si="62"/>
        <v>0</v>
      </c>
      <c r="K492" s="212">
        <f t="shared" si="63"/>
        <v>0</v>
      </c>
      <c r="L492" s="30"/>
    </row>
    <row r="493" spans="1:12" s="26" customFormat="1" x14ac:dyDescent="0.2">
      <c r="A493" s="181">
        <v>1</v>
      </c>
      <c r="B493" s="151" t="s">
        <v>1199</v>
      </c>
      <c r="C493" s="163" t="s">
        <v>205</v>
      </c>
      <c r="D493" s="186">
        <v>0.05</v>
      </c>
      <c r="E493" s="164">
        <v>21710</v>
      </c>
      <c r="F493" s="186">
        <f>D493*E493</f>
        <v>1085.5</v>
      </c>
      <c r="G493" s="163" t="s">
        <v>122</v>
      </c>
      <c r="H493" s="132"/>
      <c r="I493" s="212">
        <f t="shared" si="61"/>
        <v>8.0000000000000002E-3</v>
      </c>
      <c r="J493" s="212">
        <f t="shared" si="62"/>
        <v>21710</v>
      </c>
      <c r="K493" s="212">
        <f t="shared" si="63"/>
        <v>173.68</v>
      </c>
      <c r="L493" s="30"/>
    </row>
    <row r="494" spans="1:12" s="26" customFormat="1" ht="13.5" x14ac:dyDescent="0.2">
      <c r="A494" s="181"/>
      <c r="B494" s="299" t="s">
        <v>1122</v>
      </c>
      <c r="C494" s="299"/>
      <c r="D494" s="299"/>
      <c r="E494" s="299"/>
      <c r="F494" s="216">
        <v>1085.5</v>
      </c>
      <c r="G494" s="216"/>
      <c r="H494" s="216"/>
      <c r="I494" s="216"/>
      <c r="J494" s="216"/>
      <c r="K494" s="216">
        <v>1085.5</v>
      </c>
      <c r="L494" s="30"/>
    </row>
    <row r="495" spans="1:12" s="26" customFormat="1" ht="13.5" x14ac:dyDescent="0.2">
      <c r="A495" s="191"/>
      <c r="B495" s="320" t="s">
        <v>1208</v>
      </c>
      <c r="C495" s="321"/>
      <c r="D495" s="321"/>
      <c r="E495" s="321"/>
      <c r="F495" s="321"/>
      <c r="G495" s="322"/>
      <c r="H495" s="132"/>
      <c r="I495" s="212">
        <f t="shared" ref="I495:I500" si="65">D495*0.16</f>
        <v>0</v>
      </c>
      <c r="J495" s="212">
        <f t="shared" ref="J495:J500" si="66">E495</f>
        <v>0</v>
      </c>
      <c r="K495" s="212">
        <f t="shared" ref="K495:K525" si="67">I495*J495</f>
        <v>0</v>
      </c>
      <c r="L495" s="30"/>
    </row>
    <row r="496" spans="1:12" s="26" customFormat="1" x14ac:dyDescent="0.2">
      <c r="A496" s="191">
        <v>1</v>
      </c>
      <c r="B496" s="198" t="s">
        <v>663</v>
      </c>
      <c r="C496" s="199" t="s">
        <v>205</v>
      </c>
      <c r="D496" s="199">
        <v>10</v>
      </c>
      <c r="E496" s="200">
        <v>14229.6</v>
      </c>
      <c r="F496" s="201">
        <f>D496*E496</f>
        <v>142296</v>
      </c>
      <c r="G496" s="161" t="s">
        <v>122</v>
      </c>
      <c r="H496" s="132"/>
      <c r="I496" s="212">
        <f t="shared" si="65"/>
        <v>1.6</v>
      </c>
      <c r="J496" s="212">
        <f t="shared" si="66"/>
        <v>14229.6</v>
      </c>
      <c r="K496" s="212">
        <f t="shared" si="67"/>
        <v>22767.360000000001</v>
      </c>
      <c r="L496" s="30"/>
    </row>
    <row r="497" spans="1:12" s="26" customFormat="1" x14ac:dyDescent="0.2">
      <c r="A497" s="191">
        <v>2</v>
      </c>
      <c r="B497" s="198" t="s">
        <v>1209</v>
      </c>
      <c r="C497" s="199" t="s">
        <v>205</v>
      </c>
      <c r="D497" s="199">
        <v>10</v>
      </c>
      <c r="E497" s="200">
        <v>22440</v>
      </c>
      <c r="F497" s="201">
        <f t="shared" ref="F497:F506" si="68">D497*E497</f>
        <v>224400</v>
      </c>
      <c r="G497" s="161" t="s">
        <v>122</v>
      </c>
      <c r="H497" s="132"/>
      <c r="I497" s="212">
        <f t="shared" si="65"/>
        <v>1.6</v>
      </c>
      <c r="J497" s="212">
        <f t="shared" si="66"/>
        <v>22440</v>
      </c>
      <c r="K497" s="212">
        <f t="shared" si="67"/>
        <v>35904</v>
      </c>
      <c r="L497" s="30"/>
    </row>
    <row r="498" spans="1:12" s="26" customFormat="1" ht="25.5" x14ac:dyDescent="0.2">
      <c r="A498" s="191">
        <v>3</v>
      </c>
      <c r="B498" s="198" t="s">
        <v>664</v>
      </c>
      <c r="C498" s="199" t="s">
        <v>205</v>
      </c>
      <c r="D498" s="199">
        <v>25</v>
      </c>
      <c r="E498" s="200">
        <v>10824</v>
      </c>
      <c r="F498" s="201">
        <f t="shared" si="68"/>
        <v>270600</v>
      </c>
      <c r="G498" s="161" t="s">
        <v>122</v>
      </c>
      <c r="H498" s="132"/>
      <c r="I498" s="212">
        <f t="shared" si="65"/>
        <v>4</v>
      </c>
      <c r="J498" s="212">
        <f t="shared" si="66"/>
        <v>10824</v>
      </c>
      <c r="K498" s="212">
        <f t="shared" si="67"/>
        <v>43296</v>
      </c>
      <c r="L498" s="30"/>
    </row>
    <row r="499" spans="1:12" s="26" customFormat="1" x14ac:dyDescent="0.2">
      <c r="A499" s="191">
        <v>4</v>
      </c>
      <c r="B499" s="198" t="s">
        <v>662</v>
      </c>
      <c r="C499" s="199" t="s">
        <v>205</v>
      </c>
      <c r="D499" s="199">
        <v>21.5</v>
      </c>
      <c r="E499" s="200">
        <v>11088</v>
      </c>
      <c r="F499" s="201">
        <f t="shared" si="68"/>
        <v>238392</v>
      </c>
      <c r="G499" s="161" t="s">
        <v>122</v>
      </c>
      <c r="H499" s="132"/>
      <c r="I499" s="212">
        <f t="shared" si="65"/>
        <v>3.44</v>
      </c>
      <c r="J499" s="212">
        <f t="shared" si="66"/>
        <v>11088</v>
      </c>
      <c r="K499" s="212">
        <f t="shared" si="67"/>
        <v>38142.720000000001</v>
      </c>
      <c r="L499" s="30"/>
    </row>
    <row r="500" spans="1:12" s="26" customFormat="1" x14ac:dyDescent="0.2">
      <c r="A500" s="191">
        <v>5</v>
      </c>
      <c r="B500" s="198" t="s">
        <v>1210</v>
      </c>
      <c r="C500" s="199" t="s">
        <v>205</v>
      </c>
      <c r="D500" s="199">
        <v>105</v>
      </c>
      <c r="E500" s="200">
        <v>10824</v>
      </c>
      <c r="F500" s="201">
        <f t="shared" si="68"/>
        <v>1136520</v>
      </c>
      <c r="G500" s="161" t="s">
        <v>122</v>
      </c>
      <c r="H500" s="132"/>
      <c r="I500" s="212">
        <f t="shared" si="65"/>
        <v>16.8</v>
      </c>
      <c r="J500" s="212">
        <f t="shared" si="66"/>
        <v>10824</v>
      </c>
      <c r="K500" s="212">
        <f t="shared" si="67"/>
        <v>181843.20000000001</v>
      </c>
      <c r="L500" s="30"/>
    </row>
    <row r="501" spans="1:12" s="26" customFormat="1" ht="13.5" x14ac:dyDescent="0.2">
      <c r="A501" s="191"/>
      <c r="B501" s="299" t="s">
        <v>1122</v>
      </c>
      <c r="C501" s="299"/>
      <c r="D501" s="299"/>
      <c r="E501" s="299"/>
      <c r="F501" s="196">
        <f>SUM(F496:F500)</f>
        <v>2012208</v>
      </c>
      <c r="G501" s="196"/>
      <c r="H501" s="196"/>
      <c r="I501" s="196"/>
      <c r="J501" s="196"/>
      <c r="K501" s="196">
        <f t="shared" ref="K501" si="69">SUM(K496:K500)</f>
        <v>321953.28000000003</v>
      </c>
      <c r="L501" s="30"/>
    </row>
    <row r="502" spans="1:12" s="26" customFormat="1" ht="13.5" x14ac:dyDescent="0.2">
      <c r="A502" s="191"/>
      <c r="B502" s="320" t="s">
        <v>665</v>
      </c>
      <c r="C502" s="321"/>
      <c r="D502" s="321"/>
      <c r="E502" s="321"/>
      <c r="F502" s="321"/>
      <c r="G502" s="322"/>
      <c r="H502" s="132"/>
      <c r="I502" s="212">
        <f>D502*0.16</f>
        <v>0</v>
      </c>
      <c r="J502" s="212">
        <f>E502</f>
        <v>0</v>
      </c>
      <c r="K502" s="212">
        <f t="shared" si="67"/>
        <v>0</v>
      </c>
      <c r="L502" s="30"/>
    </row>
    <row r="503" spans="1:12" s="26" customFormat="1" x14ac:dyDescent="0.2">
      <c r="A503" s="191">
        <v>1</v>
      </c>
      <c r="B503" s="198" t="s">
        <v>665</v>
      </c>
      <c r="C503" s="199" t="s">
        <v>57</v>
      </c>
      <c r="D503" s="199">
        <v>3000</v>
      </c>
      <c r="E503" s="200">
        <v>3312</v>
      </c>
      <c r="F503" s="201">
        <f t="shared" si="68"/>
        <v>9936000</v>
      </c>
      <c r="G503" s="161" t="s">
        <v>122</v>
      </c>
      <c r="H503" s="132"/>
      <c r="I503" s="212">
        <f>D503*0.16</f>
        <v>480</v>
      </c>
      <c r="J503" s="212">
        <f>E503</f>
        <v>3312</v>
      </c>
      <c r="K503" s="212">
        <f t="shared" si="67"/>
        <v>1589760</v>
      </c>
      <c r="L503" s="30"/>
    </row>
    <row r="504" spans="1:12" s="26" customFormat="1" ht="13.5" x14ac:dyDescent="0.2">
      <c r="A504" s="191"/>
      <c r="B504" s="299" t="s">
        <v>1122</v>
      </c>
      <c r="C504" s="299"/>
      <c r="D504" s="299"/>
      <c r="E504" s="299"/>
      <c r="F504" s="196">
        <f>SUM(F503)</f>
        <v>9936000</v>
      </c>
      <c r="G504" s="196"/>
      <c r="H504" s="196"/>
      <c r="I504" s="196"/>
      <c r="J504" s="196"/>
      <c r="K504" s="196">
        <f t="shared" ref="K504" si="70">SUM(K503)</f>
        <v>1589760</v>
      </c>
      <c r="L504" s="30"/>
    </row>
    <row r="505" spans="1:12" s="26" customFormat="1" ht="13.5" x14ac:dyDescent="0.2">
      <c r="A505" s="191"/>
      <c r="B505" s="320" t="s">
        <v>666</v>
      </c>
      <c r="C505" s="321"/>
      <c r="D505" s="321"/>
      <c r="E505" s="321"/>
      <c r="F505" s="321"/>
      <c r="G505" s="322"/>
      <c r="H505" s="132"/>
      <c r="I505" s="212">
        <f>D505*0.16</f>
        <v>0</v>
      </c>
      <c r="J505" s="212">
        <f>E505</f>
        <v>0</v>
      </c>
      <c r="K505" s="212">
        <f t="shared" si="67"/>
        <v>0</v>
      </c>
      <c r="L505" s="30"/>
    </row>
    <row r="506" spans="1:12" s="26" customFormat="1" x14ac:dyDescent="0.2">
      <c r="A506" s="191">
        <v>1</v>
      </c>
      <c r="B506" s="198" t="s">
        <v>666</v>
      </c>
      <c r="C506" s="199" t="s">
        <v>57</v>
      </c>
      <c r="D506" s="199">
        <v>9500</v>
      </c>
      <c r="E506" s="200">
        <v>600</v>
      </c>
      <c r="F506" s="201">
        <f t="shared" si="68"/>
        <v>5700000</v>
      </c>
      <c r="G506" s="161" t="s">
        <v>122</v>
      </c>
      <c r="H506" s="132"/>
      <c r="I506" s="212">
        <f>D506*0.16</f>
        <v>1520</v>
      </c>
      <c r="J506" s="212">
        <f>E506</f>
        <v>600</v>
      </c>
      <c r="K506" s="212">
        <f t="shared" si="67"/>
        <v>912000</v>
      </c>
      <c r="L506" s="30"/>
    </row>
    <row r="507" spans="1:12" s="26" customFormat="1" ht="13.5" x14ac:dyDescent="0.2">
      <c r="A507" s="191"/>
      <c r="B507" s="299" t="s">
        <v>1122</v>
      </c>
      <c r="C507" s="299"/>
      <c r="D507" s="299"/>
      <c r="E507" s="299"/>
      <c r="F507" s="196">
        <f>SUM(F506)</f>
        <v>5700000</v>
      </c>
      <c r="G507" s="196"/>
      <c r="H507" s="196"/>
      <c r="I507" s="196"/>
      <c r="J507" s="196"/>
      <c r="K507" s="196">
        <f t="shared" ref="K507" si="71">SUM(K506)</f>
        <v>912000</v>
      </c>
      <c r="L507" s="30"/>
    </row>
    <row r="508" spans="1:12" s="26" customFormat="1" ht="13.5" x14ac:dyDescent="0.2">
      <c r="A508" s="191"/>
      <c r="B508" s="320" t="s">
        <v>1211</v>
      </c>
      <c r="C508" s="321"/>
      <c r="D508" s="321"/>
      <c r="E508" s="321"/>
      <c r="F508" s="321"/>
      <c r="G508" s="322"/>
      <c r="H508" s="132"/>
      <c r="I508" s="212">
        <f>D508*0.16</f>
        <v>0</v>
      </c>
      <c r="J508" s="212">
        <f>E508</f>
        <v>0</v>
      </c>
      <c r="K508" s="212">
        <f t="shared" si="67"/>
        <v>0</v>
      </c>
      <c r="L508" s="30"/>
    </row>
    <row r="509" spans="1:12" s="26" customFormat="1" x14ac:dyDescent="0.2">
      <c r="A509" s="191">
        <v>1</v>
      </c>
      <c r="B509" s="198" t="s">
        <v>1212</v>
      </c>
      <c r="C509" s="199" t="s">
        <v>429</v>
      </c>
      <c r="D509" s="199">
        <v>10</v>
      </c>
      <c r="E509" s="200">
        <v>83600</v>
      </c>
      <c r="F509" s="201">
        <f>D509*E509</f>
        <v>836000</v>
      </c>
      <c r="G509" s="161" t="s">
        <v>122</v>
      </c>
      <c r="H509" s="132"/>
      <c r="I509" s="212">
        <f>D509*0.16</f>
        <v>1.6</v>
      </c>
      <c r="J509" s="212">
        <f>E509</f>
        <v>83600</v>
      </c>
      <c r="K509" s="212">
        <f t="shared" si="67"/>
        <v>133760</v>
      </c>
      <c r="L509" s="30"/>
    </row>
    <row r="510" spans="1:12" s="26" customFormat="1" x14ac:dyDescent="0.2">
      <c r="A510" s="191">
        <v>2</v>
      </c>
      <c r="B510" s="198" t="s">
        <v>1213</v>
      </c>
      <c r="C510" s="199" t="s">
        <v>429</v>
      </c>
      <c r="D510" s="199">
        <v>10</v>
      </c>
      <c r="E510" s="200">
        <v>81120</v>
      </c>
      <c r="F510" s="201">
        <f t="shared" ref="F510:F511" si="72">D510*E510</f>
        <v>811200</v>
      </c>
      <c r="G510" s="161" t="s">
        <v>122</v>
      </c>
      <c r="H510" s="132"/>
      <c r="I510" s="212">
        <f>D510*0.16</f>
        <v>1.6</v>
      </c>
      <c r="J510" s="212">
        <f>E510</f>
        <v>81120</v>
      </c>
      <c r="K510" s="212">
        <f t="shared" si="67"/>
        <v>129792</v>
      </c>
      <c r="L510" s="30"/>
    </row>
    <row r="511" spans="1:12" s="26" customFormat="1" x14ac:dyDescent="0.2">
      <c r="A511" s="191">
        <v>3</v>
      </c>
      <c r="B511" s="198" t="s">
        <v>1214</v>
      </c>
      <c r="C511" s="199" t="s">
        <v>429</v>
      </c>
      <c r="D511" s="199">
        <v>10</v>
      </c>
      <c r="E511" s="200">
        <v>84500</v>
      </c>
      <c r="F511" s="201">
        <f t="shared" si="72"/>
        <v>845000</v>
      </c>
      <c r="G511" s="161" t="s">
        <v>122</v>
      </c>
      <c r="H511" s="132"/>
      <c r="I511" s="212">
        <f>D511*0.16</f>
        <v>1.6</v>
      </c>
      <c r="J511" s="212">
        <f>E511</f>
        <v>84500</v>
      </c>
      <c r="K511" s="212">
        <f t="shared" si="67"/>
        <v>135200</v>
      </c>
      <c r="L511" s="30"/>
    </row>
    <row r="512" spans="1:12" s="26" customFormat="1" x14ac:dyDescent="0.2">
      <c r="A512" s="191">
        <v>4</v>
      </c>
      <c r="B512" s="198" t="s">
        <v>1215</v>
      </c>
      <c r="C512" s="199" t="s">
        <v>674</v>
      </c>
      <c r="D512" s="199">
        <v>2</v>
      </c>
      <c r="E512" s="200">
        <v>16830</v>
      </c>
      <c r="F512" s="201">
        <f>D512*E512</f>
        <v>33660</v>
      </c>
      <c r="G512" s="161" t="s">
        <v>122</v>
      </c>
      <c r="H512" s="132"/>
      <c r="I512" s="212">
        <f>D512*0.16</f>
        <v>0.32</v>
      </c>
      <c r="J512" s="212">
        <f>E512</f>
        <v>16830</v>
      </c>
      <c r="K512" s="212">
        <f t="shared" si="67"/>
        <v>5385.6</v>
      </c>
      <c r="L512" s="30"/>
    </row>
    <row r="513" spans="1:12" s="26" customFormat="1" ht="13.5" x14ac:dyDescent="0.2">
      <c r="A513" s="191"/>
      <c r="B513" s="299" t="s">
        <v>1122</v>
      </c>
      <c r="C513" s="299"/>
      <c r="D513" s="299"/>
      <c r="E513" s="299"/>
      <c r="F513" s="196">
        <f>SUM(F509:F512)</f>
        <v>2525860</v>
      </c>
      <c r="G513" s="196"/>
      <c r="H513" s="196"/>
      <c r="I513" s="196"/>
      <c r="J513" s="196"/>
      <c r="K513" s="196">
        <f t="shared" ref="K513" si="73">SUM(K509:K512)</f>
        <v>404137.6</v>
      </c>
      <c r="L513" s="30"/>
    </row>
    <row r="514" spans="1:12" s="26" customFormat="1" ht="13.5" x14ac:dyDescent="0.2">
      <c r="A514" s="191"/>
      <c r="B514" s="320" t="s">
        <v>1216</v>
      </c>
      <c r="C514" s="321"/>
      <c r="D514" s="321"/>
      <c r="E514" s="321"/>
      <c r="F514" s="321"/>
      <c r="G514" s="322"/>
      <c r="H514" s="132"/>
      <c r="I514" s="212">
        <f t="shared" ref="I514:I526" si="74">D514*0.16</f>
        <v>0</v>
      </c>
      <c r="J514" s="212">
        <f t="shared" ref="J514:J526" si="75">E514</f>
        <v>0</v>
      </c>
      <c r="K514" s="212">
        <f t="shared" si="67"/>
        <v>0</v>
      </c>
      <c r="L514" s="30"/>
    </row>
    <row r="515" spans="1:12" s="26" customFormat="1" x14ac:dyDescent="0.2">
      <c r="A515" s="191">
        <v>1</v>
      </c>
      <c r="B515" s="198" t="s">
        <v>1217</v>
      </c>
      <c r="C515" s="199" t="s">
        <v>57</v>
      </c>
      <c r="D515" s="199">
        <v>5</v>
      </c>
      <c r="E515" s="200">
        <v>172500</v>
      </c>
      <c r="F515" s="201">
        <f>D515*E515</f>
        <v>862500</v>
      </c>
      <c r="G515" s="161" t="s">
        <v>122</v>
      </c>
      <c r="H515" s="132"/>
      <c r="I515" s="212">
        <f t="shared" si="74"/>
        <v>0.8</v>
      </c>
      <c r="J515" s="212">
        <f t="shared" si="75"/>
        <v>172500</v>
      </c>
      <c r="K515" s="212">
        <f t="shared" si="67"/>
        <v>138000</v>
      </c>
      <c r="L515" s="30"/>
    </row>
    <row r="516" spans="1:12" s="26" customFormat="1" x14ac:dyDescent="0.2">
      <c r="A516" s="191">
        <v>2</v>
      </c>
      <c r="B516" s="198" t="s">
        <v>1218</v>
      </c>
      <c r="C516" s="199" t="s">
        <v>57</v>
      </c>
      <c r="D516" s="199">
        <v>10</v>
      </c>
      <c r="E516" s="200">
        <v>168825</v>
      </c>
      <c r="F516" s="201">
        <f t="shared" ref="F516:F526" si="76">D516*E516</f>
        <v>1688250</v>
      </c>
      <c r="G516" s="161" t="s">
        <v>122</v>
      </c>
      <c r="H516" s="132"/>
      <c r="I516" s="212">
        <f t="shared" si="74"/>
        <v>1.6</v>
      </c>
      <c r="J516" s="212">
        <f t="shared" si="75"/>
        <v>168825</v>
      </c>
      <c r="K516" s="212">
        <f t="shared" si="67"/>
        <v>270120</v>
      </c>
      <c r="L516" s="30"/>
    </row>
    <row r="517" spans="1:12" s="26" customFormat="1" x14ac:dyDescent="0.2">
      <c r="A517" s="191">
        <v>3</v>
      </c>
      <c r="B517" s="198" t="s">
        <v>1219</v>
      </c>
      <c r="C517" s="199" t="s">
        <v>57</v>
      </c>
      <c r="D517" s="199">
        <v>10</v>
      </c>
      <c r="E517" s="200">
        <v>27216</v>
      </c>
      <c r="F517" s="201">
        <f t="shared" si="76"/>
        <v>272160</v>
      </c>
      <c r="G517" s="161" t="s">
        <v>122</v>
      </c>
      <c r="H517" s="132"/>
      <c r="I517" s="212">
        <f t="shared" si="74"/>
        <v>1.6</v>
      </c>
      <c r="J517" s="212">
        <f t="shared" si="75"/>
        <v>27216</v>
      </c>
      <c r="K517" s="212">
        <f t="shared" si="67"/>
        <v>43545.600000000006</v>
      </c>
      <c r="L517" s="30"/>
    </row>
    <row r="518" spans="1:12" s="26" customFormat="1" x14ac:dyDescent="0.2">
      <c r="A518" s="191">
        <v>4</v>
      </c>
      <c r="B518" s="198" t="s">
        <v>1220</v>
      </c>
      <c r="C518" s="199" t="s">
        <v>57</v>
      </c>
      <c r="D518" s="199">
        <v>5</v>
      </c>
      <c r="E518" s="200">
        <v>168825</v>
      </c>
      <c r="F518" s="201">
        <f t="shared" si="76"/>
        <v>844125</v>
      </c>
      <c r="G518" s="161" t="s">
        <v>122</v>
      </c>
      <c r="H518" s="132"/>
      <c r="I518" s="212">
        <f t="shared" si="74"/>
        <v>0.8</v>
      </c>
      <c r="J518" s="212">
        <f t="shared" si="75"/>
        <v>168825</v>
      </c>
      <c r="K518" s="212">
        <f t="shared" si="67"/>
        <v>135060</v>
      </c>
      <c r="L518" s="30"/>
    </row>
    <row r="519" spans="1:12" s="26" customFormat="1" x14ac:dyDescent="0.2">
      <c r="A519" s="191">
        <v>5</v>
      </c>
      <c r="B519" s="198" t="s">
        <v>1221</v>
      </c>
      <c r="C519" s="199" t="s">
        <v>57</v>
      </c>
      <c r="D519" s="199">
        <v>3</v>
      </c>
      <c r="E519" s="200">
        <v>160350</v>
      </c>
      <c r="F519" s="201">
        <f t="shared" si="76"/>
        <v>481050</v>
      </c>
      <c r="G519" s="161" t="s">
        <v>122</v>
      </c>
      <c r="H519" s="132"/>
      <c r="I519" s="212">
        <f t="shared" si="74"/>
        <v>0.48</v>
      </c>
      <c r="J519" s="212">
        <f t="shared" si="75"/>
        <v>160350</v>
      </c>
      <c r="K519" s="212">
        <f t="shared" si="67"/>
        <v>76968</v>
      </c>
      <c r="L519" s="30"/>
    </row>
    <row r="520" spans="1:12" s="26" customFormat="1" x14ac:dyDescent="0.2">
      <c r="A520" s="191">
        <v>6</v>
      </c>
      <c r="B520" s="198" t="s">
        <v>1222</v>
      </c>
      <c r="C520" s="199" t="s">
        <v>57</v>
      </c>
      <c r="D520" s="199">
        <v>6</v>
      </c>
      <c r="E520" s="200">
        <v>151000</v>
      </c>
      <c r="F520" s="201">
        <f t="shared" si="76"/>
        <v>906000</v>
      </c>
      <c r="G520" s="161" t="s">
        <v>122</v>
      </c>
      <c r="H520" s="132"/>
      <c r="I520" s="212">
        <f t="shared" si="74"/>
        <v>0.96</v>
      </c>
      <c r="J520" s="212">
        <f t="shared" si="75"/>
        <v>151000</v>
      </c>
      <c r="K520" s="212">
        <f t="shared" si="67"/>
        <v>144960</v>
      </c>
      <c r="L520" s="30"/>
    </row>
    <row r="521" spans="1:12" s="26" customFormat="1" x14ac:dyDescent="0.2">
      <c r="A521" s="191">
        <v>7</v>
      </c>
      <c r="B521" s="198" t="s">
        <v>1223</v>
      </c>
      <c r="C521" s="199" t="s">
        <v>57</v>
      </c>
      <c r="D521" s="199">
        <v>3</v>
      </c>
      <c r="E521" s="200">
        <v>156450</v>
      </c>
      <c r="F521" s="201">
        <f t="shared" si="76"/>
        <v>469350</v>
      </c>
      <c r="G521" s="161" t="s">
        <v>122</v>
      </c>
      <c r="H521" s="132"/>
      <c r="I521" s="212">
        <f t="shared" si="74"/>
        <v>0.48</v>
      </c>
      <c r="J521" s="212">
        <f t="shared" si="75"/>
        <v>156450</v>
      </c>
      <c r="K521" s="212">
        <f t="shared" si="67"/>
        <v>75096</v>
      </c>
      <c r="L521" s="30"/>
    </row>
    <row r="522" spans="1:12" s="26" customFormat="1" x14ac:dyDescent="0.2">
      <c r="A522" s="191">
        <v>8</v>
      </c>
      <c r="B522" s="198" t="s">
        <v>1224</v>
      </c>
      <c r="C522" s="199" t="s">
        <v>57</v>
      </c>
      <c r="D522" s="199">
        <v>3</v>
      </c>
      <c r="E522" s="200">
        <v>151650</v>
      </c>
      <c r="F522" s="201">
        <f t="shared" si="76"/>
        <v>454950</v>
      </c>
      <c r="G522" s="161" t="s">
        <v>122</v>
      </c>
      <c r="H522" s="132"/>
      <c r="I522" s="212">
        <f t="shared" si="74"/>
        <v>0.48</v>
      </c>
      <c r="J522" s="212">
        <f t="shared" si="75"/>
        <v>151650</v>
      </c>
      <c r="K522" s="212">
        <f t="shared" si="67"/>
        <v>72792</v>
      </c>
      <c r="L522" s="30"/>
    </row>
    <row r="523" spans="1:12" s="26" customFormat="1" x14ac:dyDescent="0.2">
      <c r="A523" s="191">
        <v>9</v>
      </c>
      <c r="B523" s="198" t="s">
        <v>1225</v>
      </c>
      <c r="C523" s="199" t="s">
        <v>57</v>
      </c>
      <c r="D523" s="199">
        <v>3</v>
      </c>
      <c r="E523" s="200">
        <v>151650</v>
      </c>
      <c r="F523" s="201">
        <f t="shared" si="76"/>
        <v>454950</v>
      </c>
      <c r="G523" s="161" t="s">
        <v>122</v>
      </c>
      <c r="H523" s="132"/>
      <c r="I523" s="212">
        <f t="shared" si="74"/>
        <v>0.48</v>
      </c>
      <c r="J523" s="212">
        <f t="shared" si="75"/>
        <v>151650</v>
      </c>
      <c r="K523" s="212">
        <f t="shared" si="67"/>
        <v>72792</v>
      </c>
      <c r="L523" s="30"/>
    </row>
    <row r="524" spans="1:12" s="26" customFormat="1" x14ac:dyDescent="0.2">
      <c r="A524" s="191">
        <v>10</v>
      </c>
      <c r="B524" s="198" t="s">
        <v>1226</v>
      </c>
      <c r="C524" s="199" t="s">
        <v>57</v>
      </c>
      <c r="D524" s="199">
        <v>10</v>
      </c>
      <c r="E524" s="200">
        <v>152000</v>
      </c>
      <c r="F524" s="201">
        <f t="shared" si="76"/>
        <v>1520000</v>
      </c>
      <c r="G524" s="161" t="s">
        <v>122</v>
      </c>
      <c r="H524" s="132"/>
      <c r="I524" s="212">
        <f t="shared" si="74"/>
        <v>1.6</v>
      </c>
      <c r="J524" s="212">
        <f t="shared" si="75"/>
        <v>152000</v>
      </c>
      <c r="K524" s="212">
        <f t="shared" si="67"/>
        <v>243200</v>
      </c>
      <c r="L524" s="30"/>
    </row>
    <row r="525" spans="1:12" s="26" customFormat="1" x14ac:dyDescent="0.2">
      <c r="A525" s="191">
        <v>11</v>
      </c>
      <c r="B525" s="198" t="s">
        <v>1227</v>
      </c>
      <c r="C525" s="199" t="s">
        <v>57</v>
      </c>
      <c r="D525" s="199">
        <v>1</v>
      </c>
      <c r="E525" s="200">
        <v>141150</v>
      </c>
      <c r="F525" s="201">
        <f t="shared" si="76"/>
        <v>141150</v>
      </c>
      <c r="G525" s="161" t="s">
        <v>122</v>
      </c>
      <c r="H525" s="132"/>
      <c r="I525" s="212">
        <f t="shared" si="74"/>
        <v>0.16</v>
      </c>
      <c r="J525" s="212">
        <f t="shared" si="75"/>
        <v>141150</v>
      </c>
      <c r="K525" s="212">
        <f t="shared" si="67"/>
        <v>22584</v>
      </c>
      <c r="L525" s="30"/>
    </row>
    <row r="526" spans="1:12" s="26" customFormat="1" x14ac:dyDescent="0.2">
      <c r="A526" s="191">
        <v>12</v>
      </c>
      <c r="B526" s="198" t="s">
        <v>1228</v>
      </c>
      <c r="C526" s="199" t="s">
        <v>57</v>
      </c>
      <c r="D526" s="199">
        <v>10</v>
      </c>
      <c r="E526" s="200">
        <v>3000</v>
      </c>
      <c r="F526" s="201">
        <f t="shared" si="76"/>
        <v>30000</v>
      </c>
      <c r="G526" s="161" t="s">
        <v>122</v>
      </c>
      <c r="H526" s="132"/>
      <c r="I526" s="212">
        <f t="shared" si="74"/>
        <v>1.6</v>
      </c>
      <c r="J526" s="212">
        <f t="shared" si="75"/>
        <v>3000</v>
      </c>
      <c r="K526" s="212">
        <f t="shared" ref="K526:K563" si="77">I526*J526</f>
        <v>4800</v>
      </c>
      <c r="L526" s="30"/>
    </row>
    <row r="527" spans="1:12" s="26" customFormat="1" ht="13.5" x14ac:dyDescent="0.2">
      <c r="A527" s="191"/>
      <c r="B527" s="299" t="s">
        <v>1122</v>
      </c>
      <c r="C527" s="299"/>
      <c r="D527" s="299"/>
      <c r="E527" s="299"/>
      <c r="F527" s="196">
        <f>SUM(F515:F526)</f>
        <v>8124485</v>
      </c>
      <c r="G527" s="196"/>
      <c r="H527" s="196"/>
      <c r="I527" s="196"/>
      <c r="J527" s="196"/>
      <c r="K527" s="196">
        <f t="shared" ref="K527" si="78">SUM(K515:K526)</f>
        <v>1299917.6000000001</v>
      </c>
      <c r="L527" s="30"/>
    </row>
    <row r="528" spans="1:12" s="26" customFormat="1" ht="13.5" x14ac:dyDescent="0.2">
      <c r="A528" s="191"/>
      <c r="B528" s="340" t="s">
        <v>1229</v>
      </c>
      <c r="C528" s="341"/>
      <c r="D528" s="341"/>
      <c r="E528" s="341"/>
      <c r="F528" s="341"/>
      <c r="G528" s="342"/>
      <c r="H528" s="132"/>
      <c r="I528" s="212">
        <f t="shared" ref="I528:I541" si="79">D528*0.16</f>
        <v>0</v>
      </c>
      <c r="J528" s="212">
        <f t="shared" ref="J528:J541" si="80">E528</f>
        <v>0</v>
      </c>
      <c r="K528" s="212">
        <f t="shared" si="77"/>
        <v>0</v>
      </c>
      <c r="L528" s="30"/>
    </row>
    <row r="529" spans="1:12" s="26" customFormat="1" x14ac:dyDescent="0.2">
      <c r="A529" s="191">
        <v>1</v>
      </c>
      <c r="B529" s="198" t="s">
        <v>667</v>
      </c>
      <c r="C529" s="199" t="s">
        <v>205</v>
      </c>
      <c r="D529" s="199">
        <v>3</v>
      </c>
      <c r="E529" s="200">
        <v>1573.0000000000005</v>
      </c>
      <c r="F529" s="201">
        <f>D529*E529</f>
        <v>4719.0000000000018</v>
      </c>
      <c r="G529" s="161" t="s">
        <v>122</v>
      </c>
      <c r="H529" s="132"/>
      <c r="I529" s="212">
        <f t="shared" si="79"/>
        <v>0.48</v>
      </c>
      <c r="J529" s="212">
        <f t="shared" si="80"/>
        <v>1573.0000000000005</v>
      </c>
      <c r="K529" s="212">
        <f t="shared" si="77"/>
        <v>755.04000000000019</v>
      </c>
      <c r="L529" s="30"/>
    </row>
    <row r="530" spans="1:12" s="26" customFormat="1" x14ac:dyDescent="0.2">
      <c r="A530" s="191">
        <v>2</v>
      </c>
      <c r="B530" s="198" t="s">
        <v>668</v>
      </c>
      <c r="C530" s="199" t="s">
        <v>205</v>
      </c>
      <c r="D530" s="199">
        <v>3</v>
      </c>
      <c r="E530" s="200">
        <v>17160</v>
      </c>
      <c r="F530" s="201">
        <f t="shared" ref="F530:F541" si="81">D530*E530</f>
        <v>51480</v>
      </c>
      <c r="G530" s="161" t="s">
        <v>122</v>
      </c>
      <c r="H530" s="132"/>
      <c r="I530" s="212">
        <f t="shared" si="79"/>
        <v>0.48</v>
      </c>
      <c r="J530" s="212">
        <f t="shared" si="80"/>
        <v>17160</v>
      </c>
      <c r="K530" s="212">
        <f t="shared" si="77"/>
        <v>8236.7999999999993</v>
      </c>
      <c r="L530" s="30"/>
    </row>
    <row r="531" spans="1:12" s="26" customFormat="1" x14ac:dyDescent="0.2">
      <c r="A531" s="191">
        <v>3</v>
      </c>
      <c r="B531" s="198" t="s">
        <v>669</v>
      </c>
      <c r="C531" s="199" t="s">
        <v>205</v>
      </c>
      <c r="D531" s="199">
        <v>5.9</v>
      </c>
      <c r="E531" s="200">
        <v>4719</v>
      </c>
      <c r="F531" s="201">
        <f t="shared" si="81"/>
        <v>27842.100000000002</v>
      </c>
      <c r="G531" s="161" t="s">
        <v>122</v>
      </c>
      <c r="H531" s="132"/>
      <c r="I531" s="212">
        <f t="shared" si="79"/>
        <v>0.94400000000000006</v>
      </c>
      <c r="J531" s="212">
        <f t="shared" si="80"/>
        <v>4719</v>
      </c>
      <c r="K531" s="212">
        <f t="shared" si="77"/>
        <v>4454.7359999999999</v>
      </c>
      <c r="L531" s="30"/>
    </row>
    <row r="532" spans="1:12" s="26" customFormat="1" x14ac:dyDescent="0.2">
      <c r="A532" s="191">
        <v>4</v>
      </c>
      <c r="B532" s="198" t="s">
        <v>670</v>
      </c>
      <c r="C532" s="199" t="s">
        <v>53</v>
      </c>
      <c r="D532" s="199">
        <v>30</v>
      </c>
      <c r="E532" s="200">
        <v>1870.0000000000002</v>
      </c>
      <c r="F532" s="201">
        <f t="shared" si="81"/>
        <v>56100.000000000007</v>
      </c>
      <c r="G532" s="161" t="s">
        <v>122</v>
      </c>
      <c r="H532" s="132"/>
      <c r="I532" s="212">
        <f t="shared" si="79"/>
        <v>4.8</v>
      </c>
      <c r="J532" s="212">
        <f t="shared" si="80"/>
        <v>1870.0000000000002</v>
      </c>
      <c r="K532" s="212">
        <f t="shared" si="77"/>
        <v>8976</v>
      </c>
      <c r="L532" s="30"/>
    </row>
    <row r="533" spans="1:12" s="26" customFormat="1" x14ac:dyDescent="0.2">
      <c r="A533" s="191">
        <v>5</v>
      </c>
      <c r="B533" s="198" t="s">
        <v>672</v>
      </c>
      <c r="C533" s="199" t="s">
        <v>659</v>
      </c>
      <c r="D533" s="199">
        <v>60</v>
      </c>
      <c r="E533" s="200">
        <v>800</v>
      </c>
      <c r="F533" s="201">
        <f t="shared" si="81"/>
        <v>48000</v>
      </c>
      <c r="G533" s="161" t="s">
        <v>122</v>
      </c>
      <c r="H533" s="132"/>
      <c r="I533" s="212">
        <f t="shared" si="79"/>
        <v>9.6</v>
      </c>
      <c r="J533" s="212">
        <f t="shared" si="80"/>
        <v>800</v>
      </c>
      <c r="K533" s="212">
        <f t="shared" si="77"/>
        <v>7680</v>
      </c>
      <c r="L533" s="30"/>
    </row>
    <row r="534" spans="1:12" s="26" customFormat="1" x14ac:dyDescent="0.2">
      <c r="A534" s="191">
        <v>6</v>
      </c>
      <c r="B534" s="198" t="s">
        <v>673</v>
      </c>
      <c r="C534" s="199" t="s">
        <v>674</v>
      </c>
      <c r="D534" s="199">
        <v>164</v>
      </c>
      <c r="E534" s="200">
        <v>5500</v>
      </c>
      <c r="F534" s="201">
        <f t="shared" si="81"/>
        <v>902000</v>
      </c>
      <c r="G534" s="161" t="s">
        <v>122</v>
      </c>
      <c r="H534" s="132"/>
      <c r="I534" s="212">
        <f t="shared" si="79"/>
        <v>26.240000000000002</v>
      </c>
      <c r="J534" s="212">
        <f t="shared" si="80"/>
        <v>5500</v>
      </c>
      <c r="K534" s="212">
        <f t="shared" si="77"/>
        <v>144320</v>
      </c>
      <c r="L534" s="30"/>
    </row>
    <row r="535" spans="1:12" s="26" customFormat="1" x14ac:dyDescent="0.2">
      <c r="A535" s="191">
        <v>7</v>
      </c>
      <c r="B535" s="198" t="s">
        <v>1230</v>
      </c>
      <c r="C535" s="199" t="s">
        <v>205</v>
      </c>
      <c r="D535" s="199">
        <v>1.2</v>
      </c>
      <c r="E535" s="200">
        <v>14500</v>
      </c>
      <c r="F535" s="201">
        <f t="shared" si="81"/>
        <v>17400</v>
      </c>
      <c r="G535" s="161" t="s">
        <v>122</v>
      </c>
      <c r="H535" s="132"/>
      <c r="I535" s="212">
        <f t="shared" si="79"/>
        <v>0.192</v>
      </c>
      <c r="J535" s="212">
        <f t="shared" si="80"/>
        <v>14500</v>
      </c>
      <c r="K535" s="212">
        <f t="shared" si="77"/>
        <v>2784</v>
      </c>
      <c r="L535" s="30"/>
    </row>
    <row r="536" spans="1:12" s="26" customFormat="1" x14ac:dyDescent="0.2">
      <c r="A536" s="191">
        <v>8</v>
      </c>
      <c r="B536" s="198" t="s">
        <v>1231</v>
      </c>
      <c r="C536" s="199" t="s">
        <v>1232</v>
      </c>
      <c r="D536" s="199">
        <v>3</v>
      </c>
      <c r="E536" s="200">
        <v>2800</v>
      </c>
      <c r="F536" s="201">
        <f t="shared" si="81"/>
        <v>8400</v>
      </c>
      <c r="G536" s="161" t="s">
        <v>122</v>
      </c>
      <c r="H536" s="132"/>
      <c r="I536" s="212">
        <f t="shared" si="79"/>
        <v>0.48</v>
      </c>
      <c r="J536" s="212">
        <f t="shared" si="80"/>
        <v>2800</v>
      </c>
      <c r="K536" s="212">
        <f t="shared" si="77"/>
        <v>1344</v>
      </c>
      <c r="L536" s="30"/>
    </row>
    <row r="537" spans="1:12" s="26" customFormat="1" x14ac:dyDescent="0.2">
      <c r="A537" s="191">
        <v>9</v>
      </c>
      <c r="B537" s="198" t="s">
        <v>1233</v>
      </c>
      <c r="C537" s="199" t="s">
        <v>205</v>
      </c>
      <c r="D537" s="199">
        <v>2</v>
      </c>
      <c r="E537" s="200">
        <v>5720.0000000000009</v>
      </c>
      <c r="F537" s="201">
        <f t="shared" si="81"/>
        <v>11440.000000000002</v>
      </c>
      <c r="G537" s="161" t="s">
        <v>122</v>
      </c>
      <c r="H537" s="132"/>
      <c r="I537" s="212">
        <f t="shared" si="79"/>
        <v>0.32</v>
      </c>
      <c r="J537" s="212">
        <f t="shared" si="80"/>
        <v>5720.0000000000009</v>
      </c>
      <c r="K537" s="212">
        <f t="shared" si="77"/>
        <v>1830.4000000000003</v>
      </c>
      <c r="L537" s="30"/>
    </row>
    <row r="538" spans="1:12" s="26" customFormat="1" x14ac:dyDescent="0.2">
      <c r="A538" s="191">
        <v>10</v>
      </c>
      <c r="B538" s="198" t="s">
        <v>671</v>
      </c>
      <c r="C538" s="199" t="s">
        <v>205</v>
      </c>
      <c r="D538" s="199">
        <v>20</v>
      </c>
      <c r="E538" s="200">
        <v>3190.0000000000005</v>
      </c>
      <c r="F538" s="201">
        <f t="shared" si="81"/>
        <v>63800.000000000007</v>
      </c>
      <c r="G538" s="161" t="s">
        <v>122</v>
      </c>
      <c r="H538" s="132"/>
      <c r="I538" s="212">
        <f t="shared" si="79"/>
        <v>3.2</v>
      </c>
      <c r="J538" s="212">
        <f t="shared" si="80"/>
        <v>3190.0000000000005</v>
      </c>
      <c r="K538" s="212">
        <f t="shared" si="77"/>
        <v>10208.000000000002</v>
      </c>
      <c r="L538" s="30"/>
    </row>
    <row r="539" spans="1:12" s="26" customFormat="1" x14ac:dyDescent="0.2">
      <c r="A539" s="191">
        <v>11</v>
      </c>
      <c r="B539" s="198" t="s">
        <v>1234</v>
      </c>
      <c r="C539" s="199" t="s">
        <v>205</v>
      </c>
      <c r="D539" s="199">
        <v>50</v>
      </c>
      <c r="E539" s="200">
        <v>48747.127</v>
      </c>
      <c r="F539" s="201">
        <f t="shared" si="81"/>
        <v>2437356.35</v>
      </c>
      <c r="G539" s="161" t="s">
        <v>122</v>
      </c>
      <c r="H539" s="132"/>
      <c r="I539" s="212">
        <f t="shared" si="79"/>
        <v>8</v>
      </c>
      <c r="J539" s="212">
        <f t="shared" si="80"/>
        <v>48747.127</v>
      </c>
      <c r="K539" s="212">
        <f t="shared" si="77"/>
        <v>389977.016</v>
      </c>
      <c r="L539" s="30"/>
    </row>
    <row r="540" spans="1:12" s="26" customFormat="1" x14ac:dyDescent="0.2">
      <c r="A540" s="191">
        <v>12</v>
      </c>
      <c r="B540" s="198" t="s">
        <v>679</v>
      </c>
      <c r="C540" s="199" t="s">
        <v>205</v>
      </c>
      <c r="D540" s="199">
        <v>15.2</v>
      </c>
      <c r="E540" s="202">
        <v>41000</v>
      </c>
      <c r="F540" s="201">
        <f t="shared" si="81"/>
        <v>623200</v>
      </c>
      <c r="G540" s="161" t="s">
        <v>122</v>
      </c>
      <c r="H540" s="132"/>
      <c r="I540" s="212">
        <f t="shared" si="79"/>
        <v>2.4319999999999999</v>
      </c>
      <c r="J540" s="212">
        <f t="shared" si="80"/>
        <v>41000</v>
      </c>
      <c r="K540" s="212">
        <f t="shared" si="77"/>
        <v>99712</v>
      </c>
      <c r="L540" s="30"/>
    </row>
    <row r="541" spans="1:12" s="26" customFormat="1" x14ac:dyDescent="0.2">
      <c r="A541" s="191">
        <v>13</v>
      </c>
      <c r="B541" s="198" t="s">
        <v>680</v>
      </c>
      <c r="C541" s="199" t="s">
        <v>205</v>
      </c>
      <c r="D541" s="199">
        <v>25</v>
      </c>
      <c r="E541" s="202">
        <v>25000</v>
      </c>
      <c r="F541" s="201">
        <f t="shared" si="81"/>
        <v>625000</v>
      </c>
      <c r="G541" s="161" t="s">
        <v>122</v>
      </c>
      <c r="H541" s="132"/>
      <c r="I541" s="212">
        <f t="shared" si="79"/>
        <v>4</v>
      </c>
      <c r="J541" s="212">
        <f t="shared" si="80"/>
        <v>25000</v>
      </c>
      <c r="K541" s="212">
        <f t="shared" si="77"/>
        <v>100000</v>
      </c>
      <c r="L541" s="30"/>
    </row>
    <row r="542" spans="1:12" s="26" customFormat="1" ht="13.5" x14ac:dyDescent="0.2">
      <c r="A542" s="191"/>
      <c r="B542" s="299" t="s">
        <v>1122</v>
      </c>
      <c r="C542" s="299"/>
      <c r="D542" s="299"/>
      <c r="E542" s="299"/>
      <c r="F542" s="196">
        <f>SUM(F529:F541)</f>
        <v>4876737.45</v>
      </c>
      <c r="G542" s="196"/>
      <c r="H542" s="196"/>
      <c r="I542" s="196"/>
      <c r="J542" s="196"/>
      <c r="K542" s="217">
        <f t="shared" ref="K542" si="82">SUM(K529:K541)</f>
        <v>780277.99199999997</v>
      </c>
      <c r="L542" s="30"/>
    </row>
    <row r="543" spans="1:12" s="26" customFormat="1" ht="13.5" x14ac:dyDescent="0.2">
      <c r="A543" s="191"/>
      <c r="B543" s="320" t="s">
        <v>1235</v>
      </c>
      <c r="C543" s="321"/>
      <c r="D543" s="321"/>
      <c r="E543" s="321"/>
      <c r="F543" s="321"/>
      <c r="G543" s="322"/>
      <c r="H543" s="132"/>
      <c r="I543" s="212">
        <f t="shared" ref="I543:I551" si="83">D543*0.16</f>
        <v>0</v>
      </c>
      <c r="J543" s="212">
        <f t="shared" ref="J543:J551" si="84">E543</f>
        <v>0</v>
      </c>
      <c r="K543" s="218">
        <f t="shared" si="77"/>
        <v>0</v>
      </c>
      <c r="L543" s="30"/>
    </row>
    <row r="544" spans="1:12" s="26" customFormat="1" x14ac:dyDescent="0.2">
      <c r="A544" s="191">
        <v>1</v>
      </c>
      <c r="B544" s="198" t="s">
        <v>681</v>
      </c>
      <c r="C544" s="199" t="s">
        <v>57</v>
      </c>
      <c r="D544" s="199">
        <v>1</v>
      </c>
      <c r="E544" s="200">
        <v>10800</v>
      </c>
      <c r="F544" s="201">
        <f>D544*E544</f>
        <v>10800</v>
      </c>
      <c r="G544" s="161" t="s">
        <v>122</v>
      </c>
      <c r="H544" s="132"/>
      <c r="I544" s="212">
        <f t="shared" si="83"/>
        <v>0.16</v>
      </c>
      <c r="J544" s="212">
        <f t="shared" si="84"/>
        <v>10800</v>
      </c>
      <c r="K544" s="218">
        <f t="shared" si="77"/>
        <v>1728</v>
      </c>
      <c r="L544" s="30"/>
    </row>
    <row r="545" spans="1:12" s="26" customFormat="1" x14ac:dyDescent="0.2">
      <c r="A545" s="191">
        <v>2</v>
      </c>
      <c r="B545" s="198" t="s">
        <v>682</v>
      </c>
      <c r="C545" s="199" t="s">
        <v>57</v>
      </c>
      <c r="D545" s="199">
        <v>4</v>
      </c>
      <c r="E545" s="200">
        <v>13200</v>
      </c>
      <c r="F545" s="201">
        <f t="shared" ref="F545:F551" si="85">D545*E545</f>
        <v>52800</v>
      </c>
      <c r="G545" s="161" t="s">
        <v>122</v>
      </c>
      <c r="H545" s="132"/>
      <c r="I545" s="212">
        <f t="shared" si="83"/>
        <v>0.64</v>
      </c>
      <c r="J545" s="212">
        <f t="shared" si="84"/>
        <v>13200</v>
      </c>
      <c r="K545" s="218">
        <f t="shared" si="77"/>
        <v>8448</v>
      </c>
      <c r="L545" s="30"/>
    </row>
    <row r="546" spans="1:12" s="26" customFormat="1" x14ac:dyDescent="0.2">
      <c r="A546" s="191">
        <v>3</v>
      </c>
      <c r="B546" s="198" t="s">
        <v>683</v>
      </c>
      <c r="C546" s="199" t="s">
        <v>57</v>
      </c>
      <c r="D546" s="199">
        <v>30</v>
      </c>
      <c r="E546" s="200">
        <v>37752</v>
      </c>
      <c r="F546" s="201">
        <f t="shared" si="85"/>
        <v>1132560</v>
      </c>
      <c r="G546" s="161" t="s">
        <v>122</v>
      </c>
      <c r="H546" s="132"/>
      <c r="I546" s="212">
        <f t="shared" si="83"/>
        <v>4.8</v>
      </c>
      <c r="J546" s="212">
        <f t="shared" si="84"/>
        <v>37752</v>
      </c>
      <c r="K546" s="218">
        <f t="shared" si="77"/>
        <v>181209.60000000001</v>
      </c>
      <c r="L546" s="30"/>
    </row>
    <row r="547" spans="1:12" s="26" customFormat="1" x14ac:dyDescent="0.2">
      <c r="A547" s="191">
        <v>4</v>
      </c>
      <c r="B547" s="198" t="s">
        <v>684</v>
      </c>
      <c r="C547" s="199" t="s">
        <v>57</v>
      </c>
      <c r="D547" s="199">
        <v>1</v>
      </c>
      <c r="E547" s="200">
        <v>34320</v>
      </c>
      <c r="F547" s="201">
        <f t="shared" si="85"/>
        <v>34320</v>
      </c>
      <c r="G547" s="161" t="s">
        <v>122</v>
      </c>
      <c r="H547" s="132"/>
      <c r="I547" s="212">
        <f t="shared" si="83"/>
        <v>0.16</v>
      </c>
      <c r="J547" s="212">
        <f t="shared" si="84"/>
        <v>34320</v>
      </c>
      <c r="K547" s="218">
        <f t="shared" si="77"/>
        <v>5491.2</v>
      </c>
      <c r="L547" s="30"/>
    </row>
    <row r="548" spans="1:12" s="26" customFormat="1" x14ac:dyDescent="0.2">
      <c r="A548" s="191">
        <v>5</v>
      </c>
      <c r="B548" s="198" t="s">
        <v>1236</v>
      </c>
      <c r="C548" s="199" t="s">
        <v>57</v>
      </c>
      <c r="D548" s="199">
        <v>10</v>
      </c>
      <c r="E548" s="200">
        <v>33000</v>
      </c>
      <c r="F548" s="201">
        <f t="shared" si="85"/>
        <v>330000</v>
      </c>
      <c r="G548" s="161" t="s">
        <v>122</v>
      </c>
      <c r="H548" s="132"/>
      <c r="I548" s="212">
        <f t="shared" si="83"/>
        <v>1.6</v>
      </c>
      <c r="J548" s="212">
        <f t="shared" si="84"/>
        <v>33000</v>
      </c>
      <c r="K548" s="218">
        <f t="shared" si="77"/>
        <v>52800</v>
      </c>
      <c r="L548" s="30"/>
    </row>
    <row r="549" spans="1:12" s="26" customFormat="1" x14ac:dyDescent="0.2">
      <c r="A549" s="191">
        <v>6</v>
      </c>
      <c r="B549" s="198" t="s">
        <v>1237</v>
      </c>
      <c r="C549" s="199" t="s">
        <v>57</v>
      </c>
      <c r="D549" s="199">
        <v>6</v>
      </c>
      <c r="E549" s="200">
        <v>59800</v>
      </c>
      <c r="F549" s="201">
        <f t="shared" si="85"/>
        <v>358800</v>
      </c>
      <c r="G549" s="161" t="s">
        <v>122</v>
      </c>
      <c r="H549" s="132"/>
      <c r="I549" s="212">
        <f t="shared" si="83"/>
        <v>0.96</v>
      </c>
      <c r="J549" s="212">
        <f t="shared" si="84"/>
        <v>59800</v>
      </c>
      <c r="K549" s="218">
        <f t="shared" si="77"/>
        <v>57408</v>
      </c>
      <c r="L549" s="30"/>
    </row>
    <row r="550" spans="1:12" s="26" customFormat="1" x14ac:dyDescent="0.2">
      <c r="A550" s="191">
        <v>7</v>
      </c>
      <c r="B550" s="198" t="s">
        <v>1238</v>
      </c>
      <c r="C550" s="199" t="s">
        <v>685</v>
      </c>
      <c r="D550" s="199">
        <v>12</v>
      </c>
      <c r="E550" s="200">
        <v>33000</v>
      </c>
      <c r="F550" s="201">
        <f t="shared" si="85"/>
        <v>396000</v>
      </c>
      <c r="G550" s="161" t="s">
        <v>122</v>
      </c>
      <c r="H550" s="132"/>
      <c r="I550" s="212">
        <f t="shared" si="83"/>
        <v>1.92</v>
      </c>
      <c r="J550" s="212">
        <f t="shared" si="84"/>
        <v>33000</v>
      </c>
      <c r="K550" s="218">
        <f t="shared" si="77"/>
        <v>63360</v>
      </c>
      <c r="L550" s="30"/>
    </row>
    <row r="551" spans="1:12" s="26" customFormat="1" x14ac:dyDescent="0.2">
      <c r="A551" s="191">
        <v>8</v>
      </c>
      <c r="B551" s="198" t="s">
        <v>1239</v>
      </c>
      <c r="C551" s="199" t="s">
        <v>57</v>
      </c>
      <c r="D551" s="199">
        <v>24</v>
      </c>
      <c r="E551" s="200">
        <v>17550</v>
      </c>
      <c r="F551" s="201">
        <f t="shared" si="85"/>
        <v>421200</v>
      </c>
      <c r="G551" s="161" t="s">
        <v>122</v>
      </c>
      <c r="H551" s="132"/>
      <c r="I551" s="212">
        <f t="shared" si="83"/>
        <v>3.84</v>
      </c>
      <c r="J551" s="212">
        <f t="shared" si="84"/>
        <v>17550</v>
      </c>
      <c r="K551" s="218">
        <f t="shared" si="77"/>
        <v>67392</v>
      </c>
      <c r="L551" s="30"/>
    </row>
    <row r="552" spans="1:12" s="26" customFormat="1" ht="13.5" x14ac:dyDescent="0.2">
      <c r="A552" s="191"/>
      <c r="B552" s="299" t="s">
        <v>1122</v>
      </c>
      <c r="C552" s="299"/>
      <c r="D552" s="299"/>
      <c r="E552" s="299"/>
      <c r="F552" s="196">
        <f>SUM(F544:F551)</f>
        <v>2736480</v>
      </c>
      <c r="G552" s="196"/>
      <c r="H552" s="196"/>
      <c r="I552" s="196"/>
      <c r="J552" s="196"/>
      <c r="K552" s="217">
        <f t="shared" ref="K552" si="86">SUM(K544:K551)</f>
        <v>437836.80000000005</v>
      </c>
      <c r="L552" s="30"/>
    </row>
    <row r="553" spans="1:12" s="26" customFormat="1" ht="13.5" x14ac:dyDescent="0.2">
      <c r="A553" s="191"/>
      <c r="B553" s="340" t="s">
        <v>1240</v>
      </c>
      <c r="C553" s="341"/>
      <c r="D553" s="341"/>
      <c r="E553" s="341"/>
      <c r="F553" s="341"/>
      <c r="G553" s="342"/>
      <c r="H553" s="132"/>
      <c r="I553" s="212">
        <f>D553*0.16</f>
        <v>0</v>
      </c>
      <c r="J553" s="212">
        <f>E553</f>
        <v>0</v>
      </c>
      <c r="K553" s="218">
        <f t="shared" si="77"/>
        <v>0</v>
      </c>
      <c r="L553" s="30"/>
    </row>
    <row r="554" spans="1:12" s="26" customFormat="1" ht="25.5" x14ac:dyDescent="0.2">
      <c r="A554" s="191">
        <v>1</v>
      </c>
      <c r="B554" s="198" t="s">
        <v>1241</v>
      </c>
      <c r="C554" s="199" t="s">
        <v>57</v>
      </c>
      <c r="D554" s="199">
        <v>5</v>
      </c>
      <c r="E554" s="200">
        <v>120000</v>
      </c>
      <c r="F554" s="201">
        <f>D554*E554</f>
        <v>600000</v>
      </c>
      <c r="G554" s="161" t="s">
        <v>122</v>
      </c>
      <c r="H554" s="132"/>
      <c r="I554" s="212">
        <f>D554*0.16</f>
        <v>0.8</v>
      </c>
      <c r="J554" s="212">
        <f>E554</f>
        <v>120000</v>
      </c>
      <c r="K554" s="218">
        <f t="shared" si="77"/>
        <v>96000</v>
      </c>
      <c r="L554" s="30"/>
    </row>
    <row r="555" spans="1:12" s="26" customFormat="1" x14ac:dyDescent="0.2">
      <c r="A555" s="191">
        <v>2</v>
      </c>
      <c r="B555" s="198" t="s">
        <v>1242</v>
      </c>
      <c r="C555" s="199" t="s">
        <v>57</v>
      </c>
      <c r="D555" s="199">
        <v>100</v>
      </c>
      <c r="E555" s="200">
        <v>6800</v>
      </c>
      <c r="F555" s="201">
        <f t="shared" ref="F555:F556" si="87">D555*E555</f>
        <v>680000</v>
      </c>
      <c r="G555" s="161" t="s">
        <v>122</v>
      </c>
      <c r="H555" s="132"/>
      <c r="I555" s="212">
        <f>D555*0.16</f>
        <v>16</v>
      </c>
      <c r="J555" s="212">
        <f>E555</f>
        <v>6800</v>
      </c>
      <c r="K555" s="218">
        <f t="shared" si="77"/>
        <v>108800</v>
      </c>
      <c r="L555" s="30"/>
    </row>
    <row r="556" spans="1:12" s="26" customFormat="1" x14ac:dyDescent="0.2">
      <c r="A556" s="191">
        <v>3</v>
      </c>
      <c r="B556" s="198" t="s">
        <v>1243</v>
      </c>
      <c r="C556" s="199" t="s">
        <v>674</v>
      </c>
      <c r="D556" s="199">
        <v>1</v>
      </c>
      <c r="E556" s="200">
        <v>6800</v>
      </c>
      <c r="F556" s="201">
        <f t="shared" si="87"/>
        <v>6800</v>
      </c>
      <c r="G556" s="161" t="s">
        <v>122</v>
      </c>
      <c r="H556" s="132"/>
      <c r="I556" s="212">
        <f>D556*0.16</f>
        <v>0.16</v>
      </c>
      <c r="J556" s="212">
        <f>E556</f>
        <v>6800</v>
      </c>
      <c r="K556" s="218">
        <f t="shared" si="77"/>
        <v>1088</v>
      </c>
      <c r="L556" s="30"/>
    </row>
    <row r="557" spans="1:12" s="26" customFormat="1" ht="13.5" x14ac:dyDescent="0.2">
      <c r="A557" s="191"/>
      <c r="B557" s="299" t="s">
        <v>1122</v>
      </c>
      <c r="C557" s="299"/>
      <c r="D557" s="299"/>
      <c r="E557" s="299"/>
      <c r="F557" s="196">
        <f>SUM(F554:F556)</f>
        <v>1286800</v>
      </c>
      <c r="G557" s="196"/>
      <c r="H557" s="196"/>
      <c r="I557" s="196"/>
      <c r="J557" s="196"/>
      <c r="K557" s="217">
        <f t="shared" ref="K557" si="88">SUM(K554:K556)</f>
        <v>205888</v>
      </c>
      <c r="L557" s="30"/>
    </row>
    <row r="558" spans="1:12" s="26" customFormat="1" ht="13.5" x14ac:dyDescent="0.2">
      <c r="A558" s="191"/>
      <c r="B558" s="320" t="s">
        <v>1244</v>
      </c>
      <c r="C558" s="321"/>
      <c r="D558" s="321"/>
      <c r="E558" s="321"/>
      <c r="F558" s="321"/>
      <c r="G558" s="322"/>
      <c r="H558" s="132"/>
      <c r="I558" s="212">
        <f t="shared" ref="I558:I563" si="89">D558*0.16</f>
        <v>0</v>
      </c>
      <c r="J558" s="212">
        <f t="shared" ref="J558:J563" si="90">E558</f>
        <v>0</v>
      </c>
      <c r="K558" s="218">
        <f t="shared" si="77"/>
        <v>0</v>
      </c>
      <c r="L558" s="30"/>
    </row>
    <row r="559" spans="1:12" s="26" customFormat="1" x14ac:dyDescent="0.2">
      <c r="A559" s="191">
        <v>1</v>
      </c>
      <c r="B559" s="198" t="s">
        <v>1245</v>
      </c>
      <c r="C559" s="199" t="s">
        <v>57</v>
      </c>
      <c r="D559" s="199">
        <v>10</v>
      </c>
      <c r="E559" s="200">
        <v>19000</v>
      </c>
      <c r="F559" s="201">
        <f>D559*E559</f>
        <v>190000</v>
      </c>
      <c r="G559" s="161" t="s">
        <v>122</v>
      </c>
      <c r="H559" s="132"/>
      <c r="I559" s="212">
        <f t="shared" si="89"/>
        <v>1.6</v>
      </c>
      <c r="J559" s="212">
        <f t="shared" si="90"/>
        <v>19000</v>
      </c>
      <c r="K559" s="218">
        <f t="shared" si="77"/>
        <v>30400</v>
      </c>
      <c r="L559" s="30"/>
    </row>
    <row r="560" spans="1:12" s="26" customFormat="1" x14ac:dyDescent="0.2">
      <c r="A560" s="191">
        <v>2</v>
      </c>
      <c r="B560" s="198" t="s">
        <v>686</v>
      </c>
      <c r="C560" s="199" t="s">
        <v>57</v>
      </c>
      <c r="D560" s="199">
        <v>20</v>
      </c>
      <c r="E560" s="200">
        <v>19200</v>
      </c>
      <c r="F560" s="201">
        <f t="shared" ref="F560:F563" si="91">D560*E560</f>
        <v>384000</v>
      </c>
      <c r="G560" s="161" t="s">
        <v>122</v>
      </c>
      <c r="H560" s="132"/>
      <c r="I560" s="212">
        <f t="shared" si="89"/>
        <v>3.2</v>
      </c>
      <c r="J560" s="212">
        <f t="shared" si="90"/>
        <v>19200</v>
      </c>
      <c r="K560" s="218">
        <f t="shared" si="77"/>
        <v>61440</v>
      </c>
      <c r="L560" s="30"/>
    </row>
    <row r="561" spans="1:12" s="26" customFormat="1" x14ac:dyDescent="0.2">
      <c r="A561" s="191">
        <v>3</v>
      </c>
      <c r="B561" s="198" t="s">
        <v>1246</v>
      </c>
      <c r="C561" s="199" t="s">
        <v>57</v>
      </c>
      <c r="D561" s="199">
        <v>5</v>
      </c>
      <c r="E561" s="200">
        <v>21300</v>
      </c>
      <c r="F561" s="201">
        <f t="shared" si="91"/>
        <v>106500</v>
      </c>
      <c r="G561" s="161" t="s">
        <v>122</v>
      </c>
      <c r="H561" s="132"/>
      <c r="I561" s="212">
        <f t="shared" si="89"/>
        <v>0.8</v>
      </c>
      <c r="J561" s="212">
        <f t="shared" si="90"/>
        <v>21300</v>
      </c>
      <c r="K561" s="218">
        <f t="shared" si="77"/>
        <v>17040</v>
      </c>
      <c r="L561" s="30"/>
    </row>
    <row r="562" spans="1:12" s="26" customFormat="1" x14ac:dyDescent="0.2">
      <c r="A562" s="191">
        <v>4</v>
      </c>
      <c r="B562" s="198" t="s">
        <v>1247</v>
      </c>
      <c r="C562" s="199" t="s">
        <v>57</v>
      </c>
      <c r="D562" s="199">
        <v>5</v>
      </c>
      <c r="E562" s="200">
        <v>21300</v>
      </c>
      <c r="F562" s="201">
        <f t="shared" si="91"/>
        <v>106500</v>
      </c>
      <c r="G562" s="161" t="s">
        <v>122</v>
      </c>
      <c r="H562" s="132"/>
      <c r="I562" s="212">
        <f t="shared" si="89"/>
        <v>0.8</v>
      </c>
      <c r="J562" s="212">
        <f t="shared" si="90"/>
        <v>21300</v>
      </c>
      <c r="K562" s="218">
        <f t="shared" si="77"/>
        <v>17040</v>
      </c>
      <c r="L562" s="30"/>
    </row>
    <row r="563" spans="1:12" s="26" customFormat="1" x14ac:dyDescent="0.2">
      <c r="A563" s="191">
        <v>5</v>
      </c>
      <c r="B563" s="198" t="s">
        <v>1248</v>
      </c>
      <c r="C563" s="199" t="s">
        <v>57</v>
      </c>
      <c r="D563" s="199">
        <v>5</v>
      </c>
      <c r="E563" s="200">
        <v>21300</v>
      </c>
      <c r="F563" s="201">
        <f t="shared" si="91"/>
        <v>106500</v>
      </c>
      <c r="G563" s="161" t="s">
        <v>122</v>
      </c>
      <c r="H563" s="132"/>
      <c r="I563" s="212">
        <f t="shared" si="89"/>
        <v>0.8</v>
      </c>
      <c r="J563" s="212">
        <f t="shared" si="90"/>
        <v>21300</v>
      </c>
      <c r="K563" s="218">
        <f t="shared" si="77"/>
        <v>17040</v>
      </c>
      <c r="L563" s="30"/>
    </row>
    <row r="564" spans="1:12" s="26" customFormat="1" ht="13.5" x14ac:dyDescent="0.2">
      <c r="A564" s="191"/>
      <c r="B564" s="299" t="s">
        <v>1122</v>
      </c>
      <c r="C564" s="299"/>
      <c r="D564" s="299"/>
      <c r="E564" s="299"/>
      <c r="F564" s="196">
        <f>SUM(F559:F563)</f>
        <v>893500</v>
      </c>
      <c r="G564" s="196"/>
      <c r="H564" s="196"/>
      <c r="I564" s="196"/>
      <c r="J564" s="196"/>
      <c r="K564" s="217">
        <f t="shared" ref="K564" si="92">SUM(K559:K563)</f>
        <v>142960</v>
      </c>
      <c r="L564" s="30"/>
    </row>
    <row r="565" spans="1:12" s="26" customFormat="1" ht="13.5" x14ac:dyDescent="0.25">
      <c r="A565" s="159"/>
      <c r="B565" s="309" t="s">
        <v>1249</v>
      </c>
      <c r="C565" s="310"/>
      <c r="D565" s="310"/>
      <c r="E565" s="310"/>
      <c r="F565" s="310"/>
      <c r="G565" s="311"/>
      <c r="H565" s="132"/>
      <c r="I565" s="212">
        <f t="shared" ref="I565:I573" si="93">D565*0.16</f>
        <v>0</v>
      </c>
      <c r="J565" s="212">
        <f t="shared" ref="J565:J573" si="94">E565</f>
        <v>0</v>
      </c>
      <c r="K565" s="212">
        <f t="shared" ref="K565:K573" si="95">I565*J565</f>
        <v>0</v>
      </c>
      <c r="L565" s="30"/>
    </row>
    <row r="566" spans="1:12" s="26" customFormat="1" x14ac:dyDescent="0.2">
      <c r="A566" s="159">
        <v>1</v>
      </c>
      <c r="B566" s="203" t="s">
        <v>688</v>
      </c>
      <c r="C566" s="204" t="s">
        <v>687</v>
      </c>
      <c r="D566" s="204">
        <v>10</v>
      </c>
      <c r="E566" s="205">
        <v>144000</v>
      </c>
      <c r="F566" s="201">
        <f>D566*E566</f>
        <v>1440000</v>
      </c>
      <c r="G566" s="161" t="s">
        <v>122</v>
      </c>
      <c r="H566" s="132"/>
      <c r="I566" s="212">
        <f t="shared" si="93"/>
        <v>1.6</v>
      </c>
      <c r="J566" s="212">
        <f t="shared" si="94"/>
        <v>144000</v>
      </c>
      <c r="K566" s="212">
        <f t="shared" si="95"/>
        <v>230400</v>
      </c>
      <c r="L566" s="30"/>
    </row>
    <row r="567" spans="1:12" s="26" customFormat="1" x14ac:dyDescent="0.2">
      <c r="A567" s="159">
        <v>2</v>
      </c>
      <c r="B567" s="203" t="s">
        <v>689</v>
      </c>
      <c r="C567" s="204" t="s">
        <v>687</v>
      </c>
      <c r="D567" s="204">
        <v>5.5</v>
      </c>
      <c r="E567" s="205">
        <v>194400</v>
      </c>
      <c r="F567" s="201">
        <f t="shared" ref="F567:F573" si="96">D567*E567</f>
        <v>1069200</v>
      </c>
      <c r="G567" s="161" t="s">
        <v>122</v>
      </c>
      <c r="H567" s="132"/>
      <c r="I567" s="212">
        <f t="shared" si="93"/>
        <v>0.88</v>
      </c>
      <c r="J567" s="212">
        <f t="shared" si="94"/>
        <v>194400</v>
      </c>
      <c r="K567" s="212">
        <f t="shared" si="95"/>
        <v>171072</v>
      </c>
      <c r="L567" s="30"/>
    </row>
    <row r="568" spans="1:12" s="26" customFormat="1" x14ac:dyDescent="0.2">
      <c r="A568" s="159">
        <v>3</v>
      </c>
      <c r="B568" s="203" t="s">
        <v>1250</v>
      </c>
      <c r="C568" s="204" t="s">
        <v>687</v>
      </c>
      <c r="D568" s="204">
        <v>7.2</v>
      </c>
      <c r="E568" s="205">
        <v>194400</v>
      </c>
      <c r="F568" s="201">
        <f t="shared" si="96"/>
        <v>1399680</v>
      </c>
      <c r="G568" s="161" t="s">
        <v>122</v>
      </c>
      <c r="H568" s="132"/>
      <c r="I568" s="212">
        <f t="shared" si="93"/>
        <v>1.1520000000000001</v>
      </c>
      <c r="J568" s="212">
        <f t="shared" si="94"/>
        <v>194400</v>
      </c>
      <c r="K568" s="212">
        <f t="shared" si="95"/>
        <v>223948.80000000002</v>
      </c>
      <c r="L568" s="30"/>
    </row>
    <row r="569" spans="1:12" s="26" customFormat="1" x14ac:dyDescent="0.2">
      <c r="A569" s="159">
        <v>4</v>
      </c>
      <c r="B569" s="203" t="s">
        <v>690</v>
      </c>
      <c r="C569" s="204" t="s">
        <v>687</v>
      </c>
      <c r="D569" s="204">
        <v>7.5</v>
      </c>
      <c r="E569" s="205">
        <v>172000</v>
      </c>
      <c r="F569" s="201">
        <f t="shared" si="96"/>
        <v>1290000</v>
      </c>
      <c r="G569" s="161" t="s">
        <v>122</v>
      </c>
      <c r="H569" s="132"/>
      <c r="I569" s="212">
        <f t="shared" si="93"/>
        <v>1.2</v>
      </c>
      <c r="J569" s="212">
        <f t="shared" si="94"/>
        <v>172000</v>
      </c>
      <c r="K569" s="212">
        <f t="shared" si="95"/>
        <v>206400</v>
      </c>
      <c r="L569" s="30"/>
    </row>
    <row r="570" spans="1:12" s="26" customFormat="1" x14ac:dyDescent="0.2">
      <c r="A570" s="159">
        <v>5</v>
      </c>
      <c r="B570" s="203" t="s">
        <v>1251</v>
      </c>
      <c r="C570" s="204" t="s">
        <v>687</v>
      </c>
      <c r="D570" s="204">
        <v>2</v>
      </c>
      <c r="E570" s="205">
        <v>172000</v>
      </c>
      <c r="F570" s="201">
        <f t="shared" si="96"/>
        <v>344000</v>
      </c>
      <c r="G570" s="161" t="s">
        <v>122</v>
      </c>
      <c r="H570" s="132"/>
      <c r="I570" s="212">
        <f t="shared" si="93"/>
        <v>0.32</v>
      </c>
      <c r="J570" s="212">
        <f t="shared" si="94"/>
        <v>172000</v>
      </c>
      <c r="K570" s="212">
        <f t="shared" si="95"/>
        <v>55040</v>
      </c>
      <c r="L570" s="30"/>
    </row>
    <row r="571" spans="1:12" s="26" customFormat="1" x14ac:dyDescent="0.2">
      <c r="A571" s="159">
        <v>6</v>
      </c>
      <c r="B571" s="203" t="s">
        <v>691</v>
      </c>
      <c r="C571" s="204" t="s">
        <v>687</v>
      </c>
      <c r="D571" s="204">
        <v>6</v>
      </c>
      <c r="E571" s="205">
        <v>195000</v>
      </c>
      <c r="F571" s="201">
        <f t="shared" si="96"/>
        <v>1170000</v>
      </c>
      <c r="G571" s="161" t="s">
        <v>122</v>
      </c>
      <c r="H571" s="132"/>
      <c r="I571" s="212">
        <f t="shared" si="93"/>
        <v>0.96</v>
      </c>
      <c r="J571" s="212">
        <f t="shared" si="94"/>
        <v>195000</v>
      </c>
      <c r="K571" s="212">
        <f t="shared" si="95"/>
        <v>187200</v>
      </c>
      <c r="L571" s="30"/>
    </row>
    <row r="572" spans="1:12" s="26" customFormat="1" x14ac:dyDescent="0.2">
      <c r="A572" s="159">
        <v>7</v>
      </c>
      <c r="B572" s="203" t="s">
        <v>692</v>
      </c>
      <c r="C572" s="204" t="s">
        <v>687</v>
      </c>
      <c r="D572" s="204">
        <v>6</v>
      </c>
      <c r="E572" s="205">
        <v>165000</v>
      </c>
      <c r="F572" s="201">
        <f t="shared" si="96"/>
        <v>990000</v>
      </c>
      <c r="G572" s="161" t="s">
        <v>122</v>
      </c>
      <c r="H572" s="132"/>
      <c r="I572" s="212">
        <f t="shared" si="93"/>
        <v>0.96</v>
      </c>
      <c r="J572" s="212">
        <f t="shared" si="94"/>
        <v>165000</v>
      </c>
      <c r="K572" s="212">
        <f t="shared" si="95"/>
        <v>158400</v>
      </c>
      <c r="L572" s="30"/>
    </row>
    <row r="573" spans="1:12" s="26" customFormat="1" x14ac:dyDescent="0.2">
      <c r="A573" s="159">
        <v>8</v>
      </c>
      <c r="B573" s="203" t="s">
        <v>1252</v>
      </c>
      <c r="C573" s="204" t="s">
        <v>687</v>
      </c>
      <c r="D573" s="204">
        <v>5</v>
      </c>
      <c r="E573" s="205">
        <v>195000</v>
      </c>
      <c r="F573" s="201">
        <f t="shared" si="96"/>
        <v>975000</v>
      </c>
      <c r="G573" s="161" t="s">
        <v>122</v>
      </c>
      <c r="H573" s="132"/>
      <c r="I573" s="212">
        <f t="shared" si="93"/>
        <v>0.8</v>
      </c>
      <c r="J573" s="212">
        <f t="shared" si="94"/>
        <v>195000</v>
      </c>
      <c r="K573" s="212">
        <f t="shared" si="95"/>
        <v>156000</v>
      </c>
      <c r="L573" s="30"/>
    </row>
    <row r="574" spans="1:12" s="26" customFormat="1" ht="13.5" x14ac:dyDescent="0.25">
      <c r="A574" s="159"/>
      <c r="B574" s="299" t="s">
        <v>1122</v>
      </c>
      <c r="C574" s="299"/>
      <c r="D574" s="299"/>
      <c r="E574" s="299"/>
      <c r="F574" s="213">
        <f>SUM(F566:F573)</f>
        <v>8677880</v>
      </c>
      <c r="G574" s="213"/>
      <c r="H574" s="213"/>
      <c r="I574" s="213"/>
      <c r="J574" s="213"/>
      <c r="K574" s="213">
        <f t="shared" ref="K574" si="97">SUM(K566:K573)</f>
        <v>1388460.8</v>
      </c>
      <c r="L574" s="30"/>
    </row>
    <row r="575" spans="1:12" s="26" customFormat="1" ht="13.5" x14ac:dyDescent="0.25">
      <c r="A575" s="159"/>
      <c r="B575" s="309" t="s">
        <v>1253</v>
      </c>
      <c r="C575" s="310"/>
      <c r="D575" s="310"/>
      <c r="E575" s="310"/>
      <c r="F575" s="310"/>
      <c r="G575" s="311"/>
      <c r="H575" s="132"/>
      <c r="I575" s="212">
        <f t="shared" ref="I575:I604" si="98">D575*0.16</f>
        <v>0</v>
      </c>
      <c r="J575" s="212">
        <f t="shared" ref="J575:J604" si="99">E575</f>
        <v>0</v>
      </c>
      <c r="K575" s="212">
        <f t="shared" ref="K575:K615" si="100">I575*J575</f>
        <v>0</v>
      </c>
      <c r="L575" s="30"/>
    </row>
    <row r="576" spans="1:12" s="26" customFormat="1" x14ac:dyDescent="0.2">
      <c r="A576" s="159">
        <v>1</v>
      </c>
      <c r="B576" s="203" t="s">
        <v>744</v>
      </c>
      <c r="C576" s="204" t="s">
        <v>126</v>
      </c>
      <c r="D576" s="204">
        <v>130</v>
      </c>
      <c r="E576" s="205">
        <v>576</v>
      </c>
      <c r="F576" s="201">
        <f t="shared" ref="F576:F604" si="101">D576*E576</f>
        <v>74880</v>
      </c>
      <c r="G576" s="161" t="s">
        <v>122</v>
      </c>
      <c r="H576" s="132"/>
      <c r="I576" s="212">
        <f t="shared" si="98"/>
        <v>20.8</v>
      </c>
      <c r="J576" s="212">
        <f t="shared" si="99"/>
        <v>576</v>
      </c>
      <c r="K576" s="212">
        <f t="shared" si="100"/>
        <v>11980.800000000001</v>
      </c>
      <c r="L576" s="30"/>
    </row>
    <row r="577" spans="1:12" s="26" customFormat="1" x14ac:dyDescent="0.2">
      <c r="A577" s="159">
        <v>2</v>
      </c>
      <c r="B577" s="203" t="s">
        <v>751</v>
      </c>
      <c r="C577" s="204" t="s">
        <v>57</v>
      </c>
      <c r="D577" s="204">
        <v>100</v>
      </c>
      <c r="E577" s="205">
        <v>720</v>
      </c>
      <c r="F577" s="201">
        <f t="shared" si="101"/>
        <v>72000</v>
      </c>
      <c r="G577" s="161" t="s">
        <v>122</v>
      </c>
      <c r="H577" s="132"/>
      <c r="I577" s="212">
        <f t="shared" si="98"/>
        <v>16</v>
      </c>
      <c r="J577" s="212">
        <f t="shared" si="99"/>
        <v>720</v>
      </c>
      <c r="K577" s="212">
        <f t="shared" si="100"/>
        <v>11520</v>
      </c>
      <c r="L577" s="30"/>
    </row>
    <row r="578" spans="1:12" s="26" customFormat="1" x14ac:dyDescent="0.2">
      <c r="A578" s="159">
        <v>3</v>
      </c>
      <c r="B578" s="203" t="s">
        <v>753</v>
      </c>
      <c r="C578" s="204" t="s">
        <v>57</v>
      </c>
      <c r="D578" s="204">
        <v>27</v>
      </c>
      <c r="E578" s="205">
        <v>456</v>
      </c>
      <c r="F578" s="201">
        <f t="shared" si="101"/>
        <v>12312</v>
      </c>
      <c r="G578" s="161" t="s">
        <v>122</v>
      </c>
      <c r="H578" s="132"/>
      <c r="I578" s="212">
        <f t="shared" si="98"/>
        <v>4.32</v>
      </c>
      <c r="J578" s="212">
        <f t="shared" si="99"/>
        <v>456</v>
      </c>
      <c r="K578" s="212">
        <f t="shared" si="100"/>
        <v>1969.92</v>
      </c>
      <c r="L578" s="30"/>
    </row>
    <row r="579" spans="1:12" s="26" customFormat="1" x14ac:dyDescent="0.2">
      <c r="A579" s="159">
        <v>4</v>
      </c>
      <c r="B579" s="203" t="s">
        <v>754</v>
      </c>
      <c r="C579" s="204" t="s">
        <v>57</v>
      </c>
      <c r="D579" s="204">
        <v>45</v>
      </c>
      <c r="E579" s="205">
        <v>680</v>
      </c>
      <c r="F579" s="201">
        <f t="shared" si="101"/>
        <v>30600</v>
      </c>
      <c r="G579" s="161" t="s">
        <v>122</v>
      </c>
      <c r="H579" s="132"/>
      <c r="I579" s="212">
        <f t="shared" si="98"/>
        <v>7.2</v>
      </c>
      <c r="J579" s="212">
        <f t="shared" si="99"/>
        <v>680</v>
      </c>
      <c r="K579" s="212">
        <f t="shared" si="100"/>
        <v>4896</v>
      </c>
      <c r="L579" s="30"/>
    </row>
    <row r="580" spans="1:12" s="26" customFormat="1" x14ac:dyDescent="0.2">
      <c r="A580" s="159">
        <v>5</v>
      </c>
      <c r="B580" s="203" t="s">
        <v>755</v>
      </c>
      <c r="C580" s="204" t="s">
        <v>57</v>
      </c>
      <c r="D580" s="204">
        <v>47</v>
      </c>
      <c r="E580" s="205">
        <v>4</v>
      </c>
      <c r="F580" s="201">
        <f t="shared" si="101"/>
        <v>188</v>
      </c>
      <c r="G580" s="161" t="s">
        <v>122</v>
      </c>
      <c r="H580" s="132"/>
      <c r="I580" s="212">
        <f t="shared" si="98"/>
        <v>7.5200000000000005</v>
      </c>
      <c r="J580" s="212">
        <f t="shared" si="99"/>
        <v>4</v>
      </c>
      <c r="K580" s="212">
        <f t="shared" si="100"/>
        <v>30.080000000000002</v>
      </c>
      <c r="L580" s="30"/>
    </row>
    <row r="581" spans="1:12" s="26" customFormat="1" x14ac:dyDescent="0.2">
      <c r="A581" s="159">
        <v>6</v>
      </c>
      <c r="B581" s="203" t="s">
        <v>756</v>
      </c>
      <c r="C581" s="204" t="s">
        <v>57</v>
      </c>
      <c r="D581" s="204">
        <v>2000</v>
      </c>
      <c r="E581" s="205">
        <v>4</v>
      </c>
      <c r="F581" s="201">
        <f t="shared" si="101"/>
        <v>8000</v>
      </c>
      <c r="G581" s="161" t="s">
        <v>122</v>
      </c>
      <c r="H581" s="132"/>
      <c r="I581" s="212">
        <f t="shared" si="98"/>
        <v>320</v>
      </c>
      <c r="J581" s="212">
        <f t="shared" si="99"/>
        <v>4</v>
      </c>
      <c r="K581" s="212">
        <f t="shared" si="100"/>
        <v>1280</v>
      </c>
      <c r="L581" s="30"/>
    </row>
    <row r="582" spans="1:12" s="26" customFormat="1" x14ac:dyDescent="0.2">
      <c r="A582" s="159">
        <v>7</v>
      </c>
      <c r="B582" s="203" t="s">
        <v>1254</v>
      </c>
      <c r="C582" s="204" t="s">
        <v>126</v>
      </c>
      <c r="D582" s="204">
        <v>105</v>
      </c>
      <c r="E582" s="205">
        <v>820</v>
      </c>
      <c r="F582" s="201">
        <f t="shared" si="101"/>
        <v>86100</v>
      </c>
      <c r="G582" s="161" t="s">
        <v>122</v>
      </c>
      <c r="H582" s="132"/>
      <c r="I582" s="212">
        <f t="shared" si="98"/>
        <v>16.8</v>
      </c>
      <c r="J582" s="212">
        <f t="shared" si="99"/>
        <v>820</v>
      </c>
      <c r="K582" s="212">
        <f t="shared" si="100"/>
        <v>13776</v>
      </c>
      <c r="L582" s="30"/>
    </row>
    <row r="583" spans="1:12" s="26" customFormat="1" x14ac:dyDescent="0.2">
      <c r="A583" s="159">
        <v>8</v>
      </c>
      <c r="B583" s="203" t="s">
        <v>693</v>
      </c>
      <c r="C583" s="204" t="s">
        <v>195</v>
      </c>
      <c r="D583" s="204">
        <v>5</v>
      </c>
      <c r="E583" s="205">
        <v>8000</v>
      </c>
      <c r="F583" s="201">
        <f t="shared" si="101"/>
        <v>40000</v>
      </c>
      <c r="G583" s="161" t="s">
        <v>122</v>
      </c>
      <c r="H583" s="132"/>
      <c r="I583" s="212">
        <f t="shared" si="98"/>
        <v>0.8</v>
      </c>
      <c r="J583" s="212">
        <f t="shared" si="99"/>
        <v>8000</v>
      </c>
      <c r="K583" s="212">
        <f t="shared" si="100"/>
        <v>6400</v>
      </c>
      <c r="L583" s="30"/>
    </row>
    <row r="584" spans="1:12" s="26" customFormat="1" x14ac:dyDescent="0.2">
      <c r="A584" s="159">
        <v>9</v>
      </c>
      <c r="B584" s="203" t="s">
        <v>1255</v>
      </c>
      <c r="C584" s="204" t="s">
        <v>57</v>
      </c>
      <c r="D584" s="204">
        <v>50</v>
      </c>
      <c r="E584" s="205">
        <v>7000</v>
      </c>
      <c r="F584" s="201">
        <f t="shared" si="101"/>
        <v>350000</v>
      </c>
      <c r="G584" s="161" t="s">
        <v>122</v>
      </c>
      <c r="H584" s="132"/>
      <c r="I584" s="212">
        <f t="shared" si="98"/>
        <v>8</v>
      </c>
      <c r="J584" s="212">
        <f t="shared" si="99"/>
        <v>7000</v>
      </c>
      <c r="K584" s="212">
        <f t="shared" si="100"/>
        <v>56000</v>
      </c>
      <c r="L584" s="30"/>
    </row>
    <row r="585" spans="1:12" s="26" customFormat="1" x14ac:dyDescent="0.2">
      <c r="A585" s="159">
        <v>10</v>
      </c>
      <c r="B585" s="203" t="s">
        <v>783</v>
      </c>
      <c r="C585" s="204" t="s">
        <v>57</v>
      </c>
      <c r="D585" s="204">
        <v>5</v>
      </c>
      <c r="E585" s="205">
        <v>14000</v>
      </c>
      <c r="F585" s="201">
        <f t="shared" si="101"/>
        <v>70000</v>
      </c>
      <c r="G585" s="161" t="s">
        <v>122</v>
      </c>
      <c r="H585" s="132"/>
      <c r="I585" s="212">
        <f t="shared" si="98"/>
        <v>0.8</v>
      </c>
      <c r="J585" s="212">
        <f t="shared" si="99"/>
        <v>14000</v>
      </c>
      <c r="K585" s="212">
        <f t="shared" si="100"/>
        <v>11200</v>
      </c>
      <c r="L585" s="30"/>
    </row>
    <row r="586" spans="1:12" s="26" customFormat="1" x14ac:dyDescent="0.2">
      <c r="A586" s="159">
        <v>11</v>
      </c>
      <c r="B586" s="203" t="s">
        <v>1256</v>
      </c>
      <c r="C586" s="204" t="s">
        <v>57</v>
      </c>
      <c r="D586" s="204">
        <v>2</v>
      </c>
      <c r="E586" s="205">
        <v>600</v>
      </c>
      <c r="F586" s="201">
        <f t="shared" si="101"/>
        <v>1200</v>
      </c>
      <c r="G586" s="161" t="s">
        <v>122</v>
      </c>
      <c r="H586" s="132"/>
      <c r="I586" s="212">
        <f t="shared" si="98"/>
        <v>0.32</v>
      </c>
      <c r="J586" s="212">
        <f t="shared" si="99"/>
        <v>600</v>
      </c>
      <c r="K586" s="212">
        <f t="shared" si="100"/>
        <v>192</v>
      </c>
      <c r="L586" s="30"/>
    </row>
    <row r="587" spans="1:12" s="26" customFormat="1" x14ac:dyDescent="0.2">
      <c r="A587" s="159">
        <v>12</v>
      </c>
      <c r="B587" s="203" t="s">
        <v>739</v>
      </c>
      <c r="C587" s="204" t="s">
        <v>57</v>
      </c>
      <c r="D587" s="204">
        <v>90</v>
      </c>
      <c r="E587" s="205">
        <v>1540.0000000000002</v>
      </c>
      <c r="F587" s="201">
        <f t="shared" si="101"/>
        <v>138600.00000000003</v>
      </c>
      <c r="G587" s="161" t="s">
        <v>122</v>
      </c>
      <c r="H587" s="132"/>
      <c r="I587" s="212">
        <f t="shared" si="98"/>
        <v>14.4</v>
      </c>
      <c r="J587" s="212">
        <f t="shared" si="99"/>
        <v>1540.0000000000002</v>
      </c>
      <c r="K587" s="212">
        <f t="shared" si="100"/>
        <v>22176.000000000004</v>
      </c>
      <c r="L587" s="30"/>
    </row>
    <row r="588" spans="1:12" s="26" customFormat="1" x14ac:dyDescent="0.2">
      <c r="A588" s="159">
        <v>13</v>
      </c>
      <c r="B588" s="203" t="s">
        <v>740</v>
      </c>
      <c r="C588" s="204" t="s">
        <v>57</v>
      </c>
      <c r="D588" s="204">
        <v>5</v>
      </c>
      <c r="E588" s="205">
        <v>6160.0000000000009</v>
      </c>
      <c r="F588" s="201">
        <f t="shared" si="101"/>
        <v>30800.000000000004</v>
      </c>
      <c r="G588" s="161" t="s">
        <v>122</v>
      </c>
      <c r="H588" s="132"/>
      <c r="I588" s="212">
        <f t="shared" si="98"/>
        <v>0.8</v>
      </c>
      <c r="J588" s="212">
        <f t="shared" si="99"/>
        <v>6160.0000000000009</v>
      </c>
      <c r="K588" s="212">
        <f t="shared" si="100"/>
        <v>4928.0000000000009</v>
      </c>
      <c r="L588" s="30"/>
    </row>
    <row r="589" spans="1:12" s="26" customFormat="1" x14ac:dyDescent="0.2">
      <c r="A589" s="159">
        <v>14</v>
      </c>
      <c r="B589" s="203" t="s">
        <v>741</v>
      </c>
      <c r="C589" s="204" t="s">
        <v>57</v>
      </c>
      <c r="D589" s="204">
        <v>438</v>
      </c>
      <c r="E589" s="205">
        <v>1012.0000000000001</v>
      </c>
      <c r="F589" s="201">
        <f t="shared" si="101"/>
        <v>443256.00000000006</v>
      </c>
      <c r="G589" s="161" t="s">
        <v>122</v>
      </c>
      <c r="H589" s="132"/>
      <c r="I589" s="212">
        <f t="shared" si="98"/>
        <v>70.08</v>
      </c>
      <c r="J589" s="212">
        <f t="shared" si="99"/>
        <v>1012.0000000000001</v>
      </c>
      <c r="K589" s="212">
        <f t="shared" si="100"/>
        <v>70920.960000000006</v>
      </c>
      <c r="L589" s="30"/>
    </row>
    <row r="590" spans="1:12" s="26" customFormat="1" x14ac:dyDescent="0.2">
      <c r="A590" s="159">
        <v>15</v>
      </c>
      <c r="B590" s="203" t="s">
        <v>742</v>
      </c>
      <c r="C590" s="204" t="s">
        <v>57</v>
      </c>
      <c r="D590" s="204">
        <v>145</v>
      </c>
      <c r="E590" s="205">
        <v>1650.0000000000002</v>
      </c>
      <c r="F590" s="201">
        <f t="shared" si="101"/>
        <v>239250.00000000003</v>
      </c>
      <c r="G590" s="161" t="s">
        <v>122</v>
      </c>
      <c r="H590" s="132"/>
      <c r="I590" s="212">
        <f t="shared" si="98"/>
        <v>23.2</v>
      </c>
      <c r="J590" s="212">
        <f t="shared" si="99"/>
        <v>1650.0000000000002</v>
      </c>
      <c r="K590" s="212">
        <f t="shared" si="100"/>
        <v>38280.000000000007</v>
      </c>
      <c r="L590" s="30"/>
    </row>
    <row r="591" spans="1:12" s="26" customFormat="1" x14ac:dyDescent="0.2">
      <c r="A591" s="159">
        <v>16</v>
      </c>
      <c r="B591" s="203" t="s">
        <v>743</v>
      </c>
      <c r="C591" s="204" t="s">
        <v>57</v>
      </c>
      <c r="D591" s="204">
        <v>200</v>
      </c>
      <c r="E591" s="205">
        <v>352</v>
      </c>
      <c r="F591" s="201">
        <f t="shared" si="101"/>
        <v>70400</v>
      </c>
      <c r="G591" s="161" t="s">
        <v>122</v>
      </c>
      <c r="H591" s="132"/>
      <c r="I591" s="212">
        <f t="shared" si="98"/>
        <v>32</v>
      </c>
      <c r="J591" s="212">
        <f t="shared" si="99"/>
        <v>352</v>
      </c>
      <c r="K591" s="212">
        <f t="shared" si="100"/>
        <v>11264</v>
      </c>
      <c r="L591" s="30"/>
    </row>
    <row r="592" spans="1:12" s="26" customFormat="1" x14ac:dyDescent="0.2">
      <c r="A592" s="159">
        <v>17</v>
      </c>
      <c r="B592" s="203" t="s">
        <v>744</v>
      </c>
      <c r="C592" s="204" t="s">
        <v>126</v>
      </c>
      <c r="D592" s="204">
        <v>285</v>
      </c>
      <c r="E592" s="205">
        <v>633.6</v>
      </c>
      <c r="F592" s="201">
        <f t="shared" si="101"/>
        <v>180576</v>
      </c>
      <c r="G592" s="161" t="s">
        <v>122</v>
      </c>
      <c r="H592" s="132"/>
      <c r="I592" s="212">
        <f t="shared" si="98"/>
        <v>45.6</v>
      </c>
      <c r="J592" s="212">
        <f t="shared" si="99"/>
        <v>633.6</v>
      </c>
      <c r="K592" s="212">
        <f t="shared" si="100"/>
        <v>28892.160000000003</v>
      </c>
      <c r="L592" s="30"/>
    </row>
    <row r="593" spans="1:12" s="26" customFormat="1" x14ac:dyDescent="0.2">
      <c r="A593" s="159">
        <v>18</v>
      </c>
      <c r="B593" s="203" t="s">
        <v>745</v>
      </c>
      <c r="C593" s="204" t="s">
        <v>57</v>
      </c>
      <c r="D593" s="204">
        <v>4</v>
      </c>
      <c r="E593" s="205">
        <v>116694.6</v>
      </c>
      <c r="F593" s="201">
        <f t="shared" si="101"/>
        <v>466778.4</v>
      </c>
      <c r="G593" s="161" t="s">
        <v>122</v>
      </c>
      <c r="H593" s="132"/>
      <c r="I593" s="212">
        <f t="shared" si="98"/>
        <v>0.64</v>
      </c>
      <c r="J593" s="212">
        <f t="shared" si="99"/>
        <v>116694.6</v>
      </c>
      <c r="K593" s="212">
        <f t="shared" si="100"/>
        <v>74684.544000000009</v>
      </c>
      <c r="L593" s="30"/>
    </row>
    <row r="594" spans="1:12" s="26" customFormat="1" x14ac:dyDescent="0.2">
      <c r="A594" s="159">
        <v>19</v>
      </c>
      <c r="B594" s="203" t="s">
        <v>746</v>
      </c>
      <c r="C594" s="204" t="s">
        <v>57</v>
      </c>
      <c r="D594" s="204">
        <v>4</v>
      </c>
      <c r="E594" s="205">
        <v>116694.6</v>
      </c>
      <c r="F594" s="201">
        <f t="shared" si="101"/>
        <v>466778.4</v>
      </c>
      <c r="G594" s="161" t="s">
        <v>122</v>
      </c>
      <c r="H594" s="132"/>
      <c r="I594" s="212">
        <f t="shared" si="98"/>
        <v>0.64</v>
      </c>
      <c r="J594" s="212">
        <f t="shared" si="99"/>
        <v>116694.6</v>
      </c>
      <c r="K594" s="212">
        <f t="shared" si="100"/>
        <v>74684.544000000009</v>
      </c>
      <c r="L594" s="30"/>
    </row>
    <row r="595" spans="1:12" s="26" customFormat="1" x14ac:dyDescent="0.2">
      <c r="A595" s="159">
        <v>20</v>
      </c>
      <c r="B595" s="203" t="s">
        <v>747</v>
      </c>
      <c r="C595" s="204" t="s">
        <v>57</v>
      </c>
      <c r="D595" s="204">
        <v>2</v>
      </c>
      <c r="E595" s="205">
        <v>25300.000000000004</v>
      </c>
      <c r="F595" s="201">
        <f t="shared" si="101"/>
        <v>50600.000000000007</v>
      </c>
      <c r="G595" s="161" t="s">
        <v>122</v>
      </c>
      <c r="H595" s="132"/>
      <c r="I595" s="212">
        <f t="shared" si="98"/>
        <v>0.32</v>
      </c>
      <c r="J595" s="212">
        <f t="shared" si="99"/>
        <v>25300.000000000004</v>
      </c>
      <c r="K595" s="212">
        <f t="shared" si="100"/>
        <v>8096.0000000000009</v>
      </c>
      <c r="L595" s="30"/>
    </row>
    <row r="596" spans="1:12" s="26" customFormat="1" x14ac:dyDescent="0.2">
      <c r="A596" s="159">
        <v>21</v>
      </c>
      <c r="B596" s="203" t="s">
        <v>748</v>
      </c>
      <c r="C596" s="204" t="s">
        <v>57</v>
      </c>
      <c r="D596" s="204">
        <v>10</v>
      </c>
      <c r="E596" s="205">
        <v>18480</v>
      </c>
      <c r="F596" s="201">
        <f t="shared" si="101"/>
        <v>184800</v>
      </c>
      <c r="G596" s="161" t="s">
        <v>122</v>
      </c>
      <c r="H596" s="132"/>
      <c r="I596" s="212">
        <f t="shared" si="98"/>
        <v>1.6</v>
      </c>
      <c r="J596" s="212">
        <f t="shared" si="99"/>
        <v>18480</v>
      </c>
      <c r="K596" s="212">
        <f t="shared" si="100"/>
        <v>29568</v>
      </c>
      <c r="L596" s="30"/>
    </row>
    <row r="597" spans="1:12" s="26" customFormat="1" x14ac:dyDescent="0.2">
      <c r="A597" s="159">
        <v>22</v>
      </c>
      <c r="B597" s="203" t="s">
        <v>749</v>
      </c>
      <c r="C597" s="204" t="s">
        <v>57</v>
      </c>
      <c r="D597" s="204">
        <v>3</v>
      </c>
      <c r="E597" s="205">
        <v>6380.0000000000009</v>
      </c>
      <c r="F597" s="201">
        <f t="shared" si="101"/>
        <v>19140.000000000004</v>
      </c>
      <c r="G597" s="161" t="s">
        <v>122</v>
      </c>
      <c r="H597" s="132"/>
      <c r="I597" s="212">
        <f t="shared" si="98"/>
        <v>0.48</v>
      </c>
      <c r="J597" s="212">
        <f t="shared" si="99"/>
        <v>6380.0000000000009</v>
      </c>
      <c r="K597" s="212">
        <f t="shared" si="100"/>
        <v>3062.4000000000005</v>
      </c>
      <c r="L597" s="30"/>
    </row>
    <row r="598" spans="1:12" s="26" customFormat="1" x14ac:dyDescent="0.2">
      <c r="A598" s="159">
        <v>23</v>
      </c>
      <c r="B598" s="203" t="s">
        <v>750</v>
      </c>
      <c r="C598" s="204" t="s">
        <v>57</v>
      </c>
      <c r="D598" s="204">
        <v>2</v>
      </c>
      <c r="E598" s="205">
        <v>15193.2</v>
      </c>
      <c r="F598" s="201">
        <f t="shared" si="101"/>
        <v>30386.400000000001</v>
      </c>
      <c r="G598" s="161" t="s">
        <v>122</v>
      </c>
      <c r="H598" s="132"/>
      <c r="I598" s="212">
        <f t="shared" si="98"/>
        <v>0.32</v>
      </c>
      <c r="J598" s="212">
        <f t="shared" si="99"/>
        <v>15193.2</v>
      </c>
      <c r="K598" s="212">
        <f t="shared" si="100"/>
        <v>4861.8240000000005</v>
      </c>
      <c r="L598" s="30"/>
    </row>
    <row r="599" spans="1:12" s="26" customFormat="1" x14ac:dyDescent="0.2">
      <c r="A599" s="159">
        <v>24</v>
      </c>
      <c r="B599" s="203" t="s">
        <v>752</v>
      </c>
      <c r="C599" s="204" t="s">
        <v>57</v>
      </c>
      <c r="D599" s="204">
        <v>5000</v>
      </c>
      <c r="E599" s="205">
        <v>2420</v>
      </c>
      <c r="F599" s="201">
        <f t="shared" si="101"/>
        <v>12100000</v>
      </c>
      <c r="G599" s="161" t="s">
        <v>122</v>
      </c>
      <c r="H599" s="132"/>
      <c r="I599" s="212">
        <f t="shared" si="98"/>
        <v>800</v>
      </c>
      <c r="J599" s="212">
        <f t="shared" si="99"/>
        <v>2420</v>
      </c>
      <c r="K599" s="212">
        <f t="shared" si="100"/>
        <v>1936000</v>
      </c>
      <c r="L599" s="30"/>
    </row>
    <row r="600" spans="1:12" s="26" customFormat="1" x14ac:dyDescent="0.2">
      <c r="A600" s="159">
        <v>25</v>
      </c>
      <c r="B600" s="203" t="s">
        <v>1257</v>
      </c>
      <c r="C600" s="204" t="s">
        <v>57</v>
      </c>
      <c r="D600" s="204">
        <v>20</v>
      </c>
      <c r="E600" s="205">
        <v>2421.1000000000004</v>
      </c>
      <c r="F600" s="201">
        <f t="shared" si="101"/>
        <v>48422.000000000007</v>
      </c>
      <c r="G600" s="161" t="s">
        <v>122</v>
      </c>
      <c r="H600" s="132"/>
      <c r="I600" s="212">
        <f t="shared" si="98"/>
        <v>3.2</v>
      </c>
      <c r="J600" s="212">
        <f t="shared" si="99"/>
        <v>2421.1000000000004</v>
      </c>
      <c r="K600" s="212">
        <f t="shared" si="100"/>
        <v>7747.5200000000013</v>
      </c>
      <c r="L600" s="30"/>
    </row>
    <row r="601" spans="1:12" s="26" customFormat="1" x14ac:dyDescent="0.2">
      <c r="A601" s="159">
        <v>26</v>
      </c>
      <c r="B601" s="203" t="s">
        <v>753</v>
      </c>
      <c r="C601" s="204" t="s">
        <v>57</v>
      </c>
      <c r="D601" s="204">
        <v>25</v>
      </c>
      <c r="E601" s="205">
        <v>501.6</v>
      </c>
      <c r="F601" s="201">
        <f t="shared" si="101"/>
        <v>12540</v>
      </c>
      <c r="G601" s="161" t="s">
        <v>122</v>
      </c>
      <c r="H601" s="132"/>
      <c r="I601" s="212">
        <f t="shared" si="98"/>
        <v>4</v>
      </c>
      <c r="J601" s="212">
        <f t="shared" si="99"/>
        <v>501.6</v>
      </c>
      <c r="K601" s="212">
        <f t="shared" si="100"/>
        <v>2006.4</v>
      </c>
      <c r="L601" s="30"/>
    </row>
    <row r="602" spans="1:12" s="26" customFormat="1" x14ac:dyDescent="0.2">
      <c r="A602" s="159">
        <v>27</v>
      </c>
      <c r="B602" s="203" t="s">
        <v>754</v>
      </c>
      <c r="C602" s="204" t="s">
        <v>57</v>
      </c>
      <c r="D602" s="204">
        <v>25</v>
      </c>
      <c r="E602" s="205">
        <v>748.00000000000011</v>
      </c>
      <c r="F602" s="201">
        <f t="shared" si="101"/>
        <v>18700.000000000004</v>
      </c>
      <c r="G602" s="161" t="s">
        <v>122</v>
      </c>
      <c r="H602" s="132"/>
      <c r="I602" s="212">
        <f t="shared" si="98"/>
        <v>4</v>
      </c>
      <c r="J602" s="212">
        <f t="shared" si="99"/>
        <v>748.00000000000011</v>
      </c>
      <c r="K602" s="212">
        <f t="shared" si="100"/>
        <v>2992.0000000000005</v>
      </c>
      <c r="L602" s="30"/>
    </row>
    <row r="603" spans="1:12" s="26" customFormat="1" x14ac:dyDescent="0.2">
      <c r="A603" s="159">
        <v>28</v>
      </c>
      <c r="B603" s="203" t="s">
        <v>1258</v>
      </c>
      <c r="C603" s="204" t="s">
        <v>659</v>
      </c>
      <c r="D603" s="204">
        <v>3</v>
      </c>
      <c r="E603" s="205">
        <v>1815.0000000000005</v>
      </c>
      <c r="F603" s="201">
        <f t="shared" si="101"/>
        <v>5445.0000000000018</v>
      </c>
      <c r="G603" s="161" t="s">
        <v>122</v>
      </c>
      <c r="H603" s="132"/>
      <c r="I603" s="212">
        <f t="shared" si="98"/>
        <v>0.48</v>
      </c>
      <c r="J603" s="212">
        <f t="shared" si="99"/>
        <v>1815.0000000000005</v>
      </c>
      <c r="K603" s="212">
        <f t="shared" si="100"/>
        <v>871.20000000000016</v>
      </c>
      <c r="L603" s="30"/>
    </row>
    <row r="604" spans="1:12" s="26" customFormat="1" x14ac:dyDescent="0.2">
      <c r="A604" s="159">
        <v>29</v>
      </c>
      <c r="B604" s="203" t="s">
        <v>1259</v>
      </c>
      <c r="C604" s="204" t="s">
        <v>659</v>
      </c>
      <c r="D604" s="204">
        <v>8</v>
      </c>
      <c r="E604" s="205">
        <v>1815.0000000000005</v>
      </c>
      <c r="F604" s="201">
        <f t="shared" si="101"/>
        <v>14520.000000000004</v>
      </c>
      <c r="G604" s="161" t="s">
        <v>122</v>
      </c>
      <c r="H604" s="132"/>
      <c r="I604" s="212">
        <f t="shared" si="98"/>
        <v>1.28</v>
      </c>
      <c r="J604" s="212">
        <f t="shared" si="99"/>
        <v>1815.0000000000005</v>
      </c>
      <c r="K604" s="212">
        <f t="shared" si="100"/>
        <v>2323.2000000000007</v>
      </c>
      <c r="L604" s="30"/>
    </row>
    <row r="605" spans="1:12" s="26" customFormat="1" ht="13.5" x14ac:dyDescent="0.25">
      <c r="A605" s="159"/>
      <c r="B605" s="299" t="s">
        <v>1122</v>
      </c>
      <c r="C605" s="299"/>
      <c r="D605" s="299"/>
      <c r="E605" s="299"/>
      <c r="F605" s="213">
        <f>SUM(F576:F604)</f>
        <v>15266272.199999999</v>
      </c>
      <c r="G605" s="213"/>
      <c r="H605" s="213"/>
      <c r="I605" s="213"/>
      <c r="J605" s="213"/>
      <c r="K605" s="213">
        <f t="shared" ref="K605" si="102">SUM(K576:K604)</f>
        <v>2442603.5520000001</v>
      </c>
      <c r="L605" s="30"/>
    </row>
    <row r="606" spans="1:12" s="26" customFormat="1" ht="13.5" x14ac:dyDescent="0.25">
      <c r="A606" s="159"/>
      <c r="B606" s="309" t="s">
        <v>1260</v>
      </c>
      <c r="C606" s="310"/>
      <c r="D606" s="310"/>
      <c r="E606" s="310"/>
      <c r="F606" s="310"/>
      <c r="G606" s="311"/>
      <c r="H606" s="132"/>
      <c r="I606" s="212">
        <f t="shared" ref="I606:I623" si="103">D606*0.16</f>
        <v>0</v>
      </c>
      <c r="J606" s="212">
        <f t="shared" ref="J606:J623" si="104">E606</f>
        <v>0</v>
      </c>
      <c r="K606" s="212">
        <f t="shared" si="100"/>
        <v>0</v>
      </c>
      <c r="L606" s="30"/>
    </row>
    <row r="607" spans="1:12" s="26" customFormat="1" x14ac:dyDescent="0.2">
      <c r="A607" s="159">
        <v>1</v>
      </c>
      <c r="B607" s="203" t="s">
        <v>772</v>
      </c>
      <c r="C607" s="204" t="s">
        <v>57</v>
      </c>
      <c r="D607" s="204">
        <v>40</v>
      </c>
      <c r="E607" s="205">
        <v>1300</v>
      </c>
      <c r="F607" s="201">
        <f>D607*E607</f>
        <v>52000</v>
      </c>
      <c r="G607" s="161" t="s">
        <v>122</v>
      </c>
      <c r="H607" s="132"/>
      <c r="I607" s="212">
        <f t="shared" si="103"/>
        <v>6.4</v>
      </c>
      <c r="J607" s="212">
        <f t="shared" si="104"/>
        <v>1300</v>
      </c>
      <c r="K607" s="212">
        <f t="shared" si="100"/>
        <v>8320</v>
      </c>
      <c r="L607" s="30"/>
    </row>
    <row r="608" spans="1:12" s="26" customFormat="1" x14ac:dyDescent="0.2">
      <c r="A608" s="159">
        <v>2</v>
      </c>
      <c r="B608" s="203" t="s">
        <v>757</v>
      </c>
      <c r="C608" s="204" t="s">
        <v>57</v>
      </c>
      <c r="D608" s="204">
        <v>10</v>
      </c>
      <c r="E608" s="205">
        <v>3484.8</v>
      </c>
      <c r="F608" s="201">
        <f t="shared" ref="F608:F623" si="105">D608*E608</f>
        <v>34848</v>
      </c>
      <c r="G608" s="161" t="s">
        <v>122</v>
      </c>
      <c r="H608" s="132"/>
      <c r="I608" s="212">
        <f t="shared" si="103"/>
        <v>1.6</v>
      </c>
      <c r="J608" s="212">
        <f t="shared" si="104"/>
        <v>3484.8</v>
      </c>
      <c r="K608" s="212">
        <f t="shared" si="100"/>
        <v>5575.68</v>
      </c>
      <c r="L608" s="30"/>
    </row>
    <row r="609" spans="1:12" s="26" customFormat="1" x14ac:dyDescent="0.2">
      <c r="A609" s="159">
        <v>3</v>
      </c>
      <c r="B609" s="203" t="s">
        <v>758</v>
      </c>
      <c r="C609" s="204" t="s">
        <v>57</v>
      </c>
      <c r="D609" s="204">
        <v>465</v>
      </c>
      <c r="E609" s="205">
        <v>1056</v>
      </c>
      <c r="F609" s="201">
        <f t="shared" si="105"/>
        <v>491040</v>
      </c>
      <c r="G609" s="161" t="s">
        <v>122</v>
      </c>
      <c r="H609" s="132"/>
      <c r="I609" s="212">
        <f t="shared" si="103"/>
        <v>74.400000000000006</v>
      </c>
      <c r="J609" s="212">
        <f t="shared" si="104"/>
        <v>1056</v>
      </c>
      <c r="K609" s="212">
        <f t="shared" si="100"/>
        <v>78566.400000000009</v>
      </c>
      <c r="L609" s="30"/>
    </row>
    <row r="610" spans="1:12" s="26" customFormat="1" x14ac:dyDescent="0.2">
      <c r="A610" s="159">
        <v>4</v>
      </c>
      <c r="B610" s="203" t="s">
        <v>759</v>
      </c>
      <c r="C610" s="204" t="s">
        <v>57</v>
      </c>
      <c r="D610" s="204">
        <v>325</v>
      </c>
      <c r="E610" s="205">
        <v>1056</v>
      </c>
      <c r="F610" s="201">
        <f t="shared" si="105"/>
        <v>343200</v>
      </c>
      <c r="G610" s="161" t="s">
        <v>122</v>
      </c>
      <c r="H610" s="132"/>
      <c r="I610" s="212">
        <f t="shared" si="103"/>
        <v>52</v>
      </c>
      <c r="J610" s="212">
        <f t="shared" si="104"/>
        <v>1056</v>
      </c>
      <c r="K610" s="212">
        <f t="shared" si="100"/>
        <v>54912</v>
      </c>
      <c r="L610" s="30"/>
    </row>
    <row r="611" spans="1:12" s="26" customFormat="1" x14ac:dyDescent="0.2">
      <c r="A611" s="159">
        <v>5</v>
      </c>
      <c r="B611" s="203" t="s">
        <v>760</v>
      </c>
      <c r="C611" s="204" t="s">
        <v>57</v>
      </c>
      <c r="D611" s="204">
        <v>840</v>
      </c>
      <c r="E611" s="205">
        <v>792.00000000000011</v>
      </c>
      <c r="F611" s="201">
        <f t="shared" si="105"/>
        <v>665280.00000000012</v>
      </c>
      <c r="G611" s="161" t="s">
        <v>122</v>
      </c>
      <c r="H611" s="132"/>
      <c r="I611" s="212">
        <f t="shared" si="103"/>
        <v>134.4</v>
      </c>
      <c r="J611" s="212">
        <f t="shared" si="104"/>
        <v>792.00000000000011</v>
      </c>
      <c r="K611" s="212">
        <f t="shared" si="100"/>
        <v>106444.80000000002</v>
      </c>
      <c r="L611" s="30"/>
    </row>
    <row r="612" spans="1:12" s="26" customFormat="1" x14ac:dyDescent="0.2">
      <c r="A612" s="159">
        <v>6</v>
      </c>
      <c r="B612" s="203" t="s">
        <v>761</v>
      </c>
      <c r="C612" s="204" t="s">
        <v>57</v>
      </c>
      <c r="D612" s="204">
        <v>7</v>
      </c>
      <c r="E612" s="205">
        <v>3061.3</v>
      </c>
      <c r="F612" s="201">
        <f t="shared" si="105"/>
        <v>21429.100000000002</v>
      </c>
      <c r="G612" s="161" t="s">
        <v>122</v>
      </c>
      <c r="H612" s="132"/>
      <c r="I612" s="212">
        <f t="shared" si="103"/>
        <v>1.1200000000000001</v>
      </c>
      <c r="J612" s="212">
        <f t="shared" si="104"/>
        <v>3061.3</v>
      </c>
      <c r="K612" s="212">
        <f t="shared" si="100"/>
        <v>3428.6560000000004</v>
      </c>
      <c r="L612" s="30"/>
    </row>
    <row r="613" spans="1:12" s="26" customFormat="1" x14ac:dyDescent="0.2">
      <c r="A613" s="159">
        <v>7</v>
      </c>
      <c r="B613" s="203" t="s">
        <v>762</v>
      </c>
      <c r="C613" s="204" t="s">
        <v>57</v>
      </c>
      <c r="D613" s="204">
        <v>7</v>
      </c>
      <c r="E613" s="205">
        <v>2783</v>
      </c>
      <c r="F613" s="201">
        <f t="shared" si="105"/>
        <v>19481</v>
      </c>
      <c r="G613" s="161" t="s">
        <v>122</v>
      </c>
      <c r="H613" s="132"/>
      <c r="I613" s="212">
        <f t="shared" si="103"/>
        <v>1.1200000000000001</v>
      </c>
      <c r="J613" s="212">
        <f t="shared" si="104"/>
        <v>2783</v>
      </c>
      <c r="K613" s="212">
        <f t="shared" si="100"/>
        <v>3116.9600000000005</v>
      </c>
      <c r="L613" s="30"/>
    </row>
    <row r="614" spans="1:12" s="26" customFormat="1" x14ac:dyDescent="0.2">
      <c r="A614" s="159">
        <v>8</v>
      </c>
      <c r="B614" s="203" t="s">
        <v>763</v>
      </c>
      <c r="C614" s="204" t="s">
        <v>57</v>
      </c>
      <c r="D614" s="204">
        <v>5</v>
      </c>
      <c r="E614" s="205">
        <v>9790</v>
      </c>
      <c r="F614" s="201">
        <f t="shared" si="105"/>
        <v>48950</v>
      </c>
      <c r="G614" s="161" t="s">
        <v>122</v>
      </c>
      <c r="H614" s="132"/>
      <c r="I614" s="212">
        <f t="shared" si="103"/>
        <v>0.8</v>
      </c>
      <c r="J614" s="212">
        <f t="shared" si="104"/>
        <v>9790</v>
      </c>
      <c r="K614" s="212">
        <f t="shared" si="100"/>
        <v>7832</v>
      </c>
      <c r="L614" s="30"/>
    </row>
    <row r="615" spans="1:12" s="26" customFormat="1" x14ac:dyDescent="0.2">
      <c r="A615" s="159">
        <v>9</v>
      </c>
      <c r="B615" s="203" t="s">
        <v>764</v>
      </c>
      <c r="C615" s="204" t="s">
        <v>57</v>
      </c>
      <c r="D615" s="204">
        <v>2</v>
      </c>
      <c r="E615" s="205">
        <v>8052.0000000000009</v>
      </c>
      <c r="F615" s="201">
        <f t="shared" si="105"/>
        <v>16104.000000000002</v>
      </c>
      <c r="G615" s="161" t="s">
        <v>122</v>
      </c>
      <c r="H615" s="132"/>
      <c r="I615" s="212">
        <f t="shared" si="103"/>
        <v>0.32</v>
      </c>
      <c r="J615" s="212">
        <f t="shared" si="104"/>
        <v>8052.0000000000009</v>
      </c>
      <c r="K615" s="212">
        <f t="shared" si="100"/>
        <v>2576.6400000000003</v>
      </c>
      <c r="L615" s="30"/>
    </row>
    <row r="616" spans="1:12" s="26" customFormat="1" x14ac:dyDescent="0.2">
      <c r="A616" s="159">
        <v>10</v>
      </c>
      <c r="B616" s="203" t="s">
        <v>765</v>
      </c>
      <c r="C616" s="204" t="s">
        <v>57</v>
      </c>
      <c r="D616" s="204">
        <v>18</v>
      </c>
      <c r="E616" s="205">
        <v>3267.0000000000005</v>
      </c>
      <c r="F616" s="201">
        <f t="shared" si="105"/>
        <v>58806.000000000007</v>
      </c>
      <c r="G616" s="161" t="s">
        <v>122</v>
      </c>
      <c r="H616" s="132"/>
      <c r="I616" s="212">
        <f t="shared" si="103"/>
        <v>2.88</v>
      </c>
      <c r="J616" s="212">
        <f t="shared" si="104"/>
        <v>3267.0000000000005</v>
      </c>
      <c r="K616" s="212">
        <f t="shared" ref="K616:K673" si="106">I616*J616</f>
        <v>9408.9600000000009</v>
      </c>
      <c r="L616" s="30"/>
    </row>
    <row r="617" spans="1:12" s="26" customFormat="1" x14ac:dyDescent="0.2">
      <c r="A617" s="159">
        <v>11</v>
      </c>
      <c r="B617" s="203" t="s">
        <v>766</v>
      </c>
      <c r="C617" s="204" t="s">
        <v>57</v>
      </c>
      <c r="D617" s="204">
        <v>5</v>
      </c>
      <c r="E617" s="205">
        <v>720.72000000000014</v>
      </c>
      <c r="F617" s="201">
        <f t="shared" si="105"/>
        <v>3603.6000000000008</v>
      </c>
      <c r="G617" s="161" t="s">
        <v>122</v>
      </c>
      <c r="H617" s="132"/>
      <c r="I617" s="212">
        <f t="shared" si="103"/>
        <v>0.8</v>
      </c>
      <c r="J617" s="212">
        <f t="shared" si="104"/>
        <v>720.72000000000014</v>
      </c>
      <c r="K617" s="212">
        <f t="shared" si="106"/>
        <v>576.57600000000014</v>
      </c>
      <c r="L617" s="30"/>
    </row>
    <row r="618" spans="1:12" s="26" customFormat="1" x14ac:dyDescent="0.2">
      <c r="A618" s="159">
        <v>12</v>
      </c>
      <c r="B618" s="203" t="s">
        <v>767</v>
      </c>
      <c r="C618" s="204" t="s">
        <v>57</v>
      </c>
      <c r="D618" s="204">
        <v>2</v>
      </c>
      <c r="E618" s="205">
        <v>7986.0000000000009</v>
      </c>
      <c r="F618" s="201">
        <f t="shared" si="105"/>
        <v>15972.000000000002</v>
      </c>
      <c r="G618" s="161" t="s">
        <v>122</v>
      </c>
      <c r="H618" s="132"/>
      <c r="I618" s="212">
        <f t="shared" si="103"/>
        <v>0.32</v>
      </c>
      <c r="J618" s="212">
        <f t="shared" si="104"/>
        <v>7986.0000000000009</v>
      </c>
      <c r="K618" s="212">
        <f t="shared" si="106"/>
        <v>2555.5200000000004</v>
      </c>
      <c r="L618" s="30"/>
    </row>
    <row r="619" spans="1:12" s="26" customFormat="1" x14ac:dyDescent="0.2">
      <c r="A619" s="159">
        <v>13</v>
      </c>
      <c r="B619" s="203" t="s">
        <v>769</v>
      </c>
      <c r="C619" s="204" t="s">
        <v>57</v>
      </c>
      <c r="D619" s="204">
        <v>4</v>
      </c>
      <c r="E619" s="205">
        <v>4102.5600000000004</v>
      </c>
      <c r="F619" s="201">
        <f t="shared" si="105"/>
        <v>16410.240000000002</v>
      </c>
      <c r="G619" s="161" t="s">
        <v>122</v>
      </c>
      <c r="H619" s="132"/>
      <c r="I619" s="212">
        <f t="shared" si="103"/>
        <v>0.64</v>
      </c>
      <c r="J619" s="212">
        <f t="shared" si="104"/>
        <v>4102.5600000000004</v>
      </c>
      <c r="K619" s="212">
        <f t="shared" si="106"/>
        <v>2625.6384000000003</v>
      </c>
      <c r="L619" s="30"/>
    </row>
    <row r="620" spans="1:12" s="26" customFormat="1" x14ac:dyDescent="0.2">
      <c r="A620" s="159">
        <v>14</v>
      </c>
      <c r="B620" s="203" t="s">
        <v>770</v>
      </c>
      <c r="C620" s="204" t="s">
        <v>57</v>
      </c>
      <c r="D620" s="204">
        <v>10</v>
      </c>
      <c r="E620" s="205">
        <v>6652.8</v>
      </c>
      <c r="F620" s="201">
        <f t="shared" si="105"/>
        <v>66528</v>
      </c>
      <c r="G620" s="161" t="s">
        <v>122</v>
      </c>
      <c r="H620" s="132"/>
      <c r="I620" s="212">
        <f t="shared" si="103"/>
        <v>1.6</v>
      </c>
      <c r="J620" s="212">
        <f t="shared" si="104"/>
        <v>6652.8</v>
      </c>
      <c r="K620" s="212">
        <f t="shared" si="106"/>
        <v>10644.480000000001</v>
      </c>
      <c r="L620" s="30"/>
    </row>
    <row r="621" spans="1:12" s="26" customFormat="1" x14ac:dyDescent="0.2">
      <c r="A621" s="159">
        <v>15</v>
      </c>
      <c r="B621" s="203" t="s">
        <v>771</v>
      </c>
      <c r="C621" s="204" t="s">
        <v>57</v>
      </c>
      <c r="D621" s="204">
        <v>6</v>
      </c>
      <c r="E621" s="205">
        <v>8910</v>
      </c>
      <c r="F621" s="201">
        <f t="shared" si="105"/>
        <v>53460</v>
      </c>
      <c r="G621" s="161" t="s">
        <v>122</v>
      </c>
      <c r="H621" s="132"/>
      <c r="I621" s="212">
        <f t="shared" si="103"/>
        <v>0.96</v>
      </c>
      <c r="J621" s="212">
        <f t="shared" si="104"/>
        <v>8910</v>
      </c>
      <c r="K621" s="212">
        <f t="shared" si="106"/>
        <v>8553.6</v>
      </c>
      <c r="L621" s="30"/>
    </row>
    <row r="622" spans="1:12" s="26" customFormat="1" x14ac:dyDescent="0.2">
      <c r="A622" s="159">
        <v>16</v>
      </c>
      <c r="B622" s="203" t="s">
        <v>772</v>
      </c>
      <c r="C622" s="204" t="s">
        <v>57</v>
      </c>
      <c r="D622" s="204">
        <v>280</v>
      </c>
      <c r="E622" s="205">
        <v>1320</v>
      </c>
      <c r="F622" s="201">
        <f t="shared" si="105"/>
        <v>369600</v>
      </c>
      <c r="G622" s="161" t="s">
        <v>122</v>
      </c>
      <c r="H622" s="132"/>
      <c r="I622" s="212">
        <f t="shared" si="103"/>
        <v>44.800000000000004</v>
      </c>
      <c r="J622" s="212">
        <f t="shared" si="104"/>
        <v>1320</v>
      </c>
      <c r="K622" s="212">
        <f t="shared" si="106"/>
        <v>59136.000000000007</v>
      </c>
      <c r="L622" s="30"/>
    </row>
    <row r="623" spans="1:12" s="26" customFormat="1" x14ac:dyDescent="0.2">
      <c r="A623" s="159">
        <v>17</v>
      </c>
      <c r="B623" s="203" t="s">
        <v>773</v>
      </c>
      <c r="C623" s="204" t="s">
        <v>57</v>
      </c>
      <c r="D623" s="204">
        <v>2</v>
      </c>
      <c r="E623" s="205">
        <v>2750</v>
      </c>
      <c r="F623" s="201">
        <f t="shared" si="105"/>
        <v>5500</v>
      </c>
      <c r="G623" s="161" t="s">
        <v>122</v>
      </c>
      <c r="H623" s="132"/>
      <c r="I623" s="212">
        <f t="shared" si="103"/>
        <v>0.32</v>
      </c>
      <c r="J623" s="212">
        <f t="shared" si="104"/>
        <v>2750</v>
      </c>
      <c r="K623" s="212">
        <f t="shared" si="106"/>
        <v>880</v>
      </c>
      <c r="L623" s="30"/>
    </row>
    <row r="624" spans="1:12" s="26" customFormat="1" ht="13.5" x14ac:dyDescent="0.2">
      <c r="A624" s="159"/>
      <c r="B624" s="312" t="s">
        <v>1122</v>
      </c>
      <c r="C624" s="313"/>
      <c r="D624" s="313"/>
      <c r="E624" s="314"/>
      <c r="F624" s="196">
        <f>SUM(F607:F623)</f>
        <v>2282211.9400000004</v>
      </c>
      <c r="G624" s="196"/>
      <c r="H624" s="196"/>
      <c r="I624" s="196"/>
      <c r="J624" s="196"/>
      <c r="K624" s="196">
        <f>SUM(K607:K623)</f>
        <v>365153.91040000005</v>
      </c>
      <c r="L624" s="30"/>
    </row>
    <row r="625" spans="1:12" s="26" customFormat="1" ht="13.5" x14ac:dyDescent="0.25">
      <c r="A625" s="159"/>
      <c r="B625" s="309" t="s">
        <v>780</v>
      </c>
      <c r="C625" s="310"/>
      <c r="D625" s="310"/>
      <c r="E625" s="310"/>
      <c r="F625" s="310"/>
      <c r="G625" s="311"/>
      <c r="H625" s="132"/>
      <c r="I625" s="212">
        <f t="shared" ref="I625:I635" si="107">D625*0.16</f>
        <v>0</v>
      </c>
      <c r="J625" s="212">
        <f t="shared" ref="J625:J635" si="108">E625</f>
        <v>0</v>
      </c>
      <c r="K625" s="212">
        <f t="shared" si="106"/>
        <v>0</v>
      </c>
      <c r="L625" s="30"/>
    </row>
    <row r="626" spans="1:12" s="26" customFormat="1" x14ac:dyDescent="0.2">
      <c r="A626" s="159">
        <v>1</v>
      </c>
      <c r="B626" s="203" t="s">
        <v>1261</v>
      </c>
      <c r="C626" s="204" t="s">
        <v>57</v>
      </c>
      <c r="D626" s="204">
        <v>40</v>
      </c>
      <c r="E626" s="205">
        <v>1800</v>
      </c>
      <c r="F626" s="201">
        <f>D626*E626</f>
        <v>72000</v>
      </c>
      <c r="G626" s="161" t="s">
        <v>122</v>
      </c>
      <c r="H626" s="132"/>
      <c r="I626" s="212">
        <f t="shared" si="107"/>
        <v>6.4</v>
      </c>
      <c r="J626" s="212">
        <f t="shared" si="108"/>
        <v>1800</v>
      </c>
      <c r="K626" s="212">
        <f t="shared" si="106"/>
        <v>11520</v>
      </c>
      <c r="L626" s="30"/>
    </row>
    <row r="627" spans="1:12" s="26" customFormat="1" x14ac:dyDescent="0.2">
      <c r="A627" s="159">
        <v>2</v>
      </c>
      <c r="B627" s="203" t="s">
        <v>781</v>
      </c>
      <c r="C627" s="204" t="s">
        <v>57</v>
      </c>
      <c r="D627" s="204">
        <v>90</v>
      </c>
      <c r="E627" s="205">
        <v>620</v>
      </c>
      <c r="F627" s="201">
        <f t="shared" ref="F627:F635" si="109">D627*E627</f>
        <v>55800</v>
      </c>
      <c r="G627" s="161" t="s">
        <v>122</v>
      </c>
      <c r="H627" s="132"/>
      <c r="I627" s="212">
        <f t="shared" si="107"/>
        <v>14.4</v>
      </c>
      <c r="J627" s="212">
        <f t="shared" si="108"/>
        <v>620</v>
      </c>
      <c r="K627" s="212">
        <f t="shared" si="106"/>
        <v>8928</v>
      </c>
      <c r="L627" s="30"/>
    </row>
    <row r="628" spans="1:12" s="26" customFormat="1" x14ac:dyDescent="0.2">
      <c r="A628" s="159">
        <v>3</v>
      </c>
      <c r="B628" s="203" t="s">
        <v>1262</v>
      </c>
      <c r="C628" s="204" t="s">
        <v>57</v>
      </c>
      <c r="D628" s="204">
        <v>40</v>
      </c>
      <c r="E628" s="205">
        <v>1800</v>
      </c>
      <c r="F628" s="201">
        <f t="shared" si="109"/>
        <v>72000</v>
      </c>
      <c r="G628" s="161" t="s">
        <v>122</v>
      </c>
      <c r="H628" s="132"/>
      <c r="I628" s="212">
        <f t="shared" si="107"/>
        <v>6.4</v>
      </c>
      <c r="J628" s="212">
        <f t="shared" si="108"/>
        <v>1800</v>
      </c>
      <c r="K628" s="212">
        <f t="shared" si="106"/>
        <v>11520</v>
      </c>
      <c r="L628" s="30"/>
    </row>
    <row r="629" spans="1:12" s="26" customFormat="1" x14ac:dyDescent="0.2">
      <c r="A629" s="159">
        <v>4</v>
      </c>
      <c r="B629" s="203" t="s">
        <v>1263</v>
      </c>
      <c r="C629" s="204" t="s">
        <v>57</v>
      </c>
      <c r="D629" s="204">
        <v>10</v>
      </c>
      <c r="E629" s="205">
        <v>24700</v>
      </c>
      <c r="F629" s="201">
        <f t="shared" si="109"/>
        <v>247000</v>
      </c>
      <c r="G629" s="161" t="s">
        <v>122</v>
      </c>
      <c r="H629" s="132"/>
      <c r="I629" s="212">
        <f t="shared" si="107"/>
        <v>1.6</v>
      </c>
      <c r="J629" s="212">
        <f t="shared" si="108"/>
        <v>24700</v>
      </c>
      <c r="K629" s="212">
        <f t="shared" si="106"/>
        <v>39520</v>
      </c>
      <c r="L629" s="30"/>
    </row>
    <row r="630" spans="1:12" s="26" customFormat="1" x14ac:dyDescent="0.2">
      <c r="A630" s="159">
        <v>5</v>
      </c>
      <c r="B630" s="203" t="s">
        <v>1264</v>
      </c>
      <c r="C630" s="204" t="s">
        <v>57</v>
      </c>
      <c r="D630" s="204">
        <v>10</v>
      </c>
      <c r="E630" s="205">
        <v>3987</v>
      </c>
      <c r="F630" s="201">
        <f t="shared" si="109"/>
        <v>39870</v>
      </c>
      <c r="G630" s="161" t="s">
        <v>122</v>
      </c>
      <c r="H630" s="132"/>
      <c r="I630" s="212">
        <f t="shared" si="107"/>
        <v>1.6</v>
      </c>
      <c r="J630" s="212">
        <f t="shared" si="108"/>
        <v>3987</v>
      </c>
      <c r="K630" s="212">
        <f t="shared" si="106"/>
        <v>6379.2000000000007</v>
      </c>
      <c r="L630" s="30"/>
    </row>
    <row r="631" spans="1:12" s="26" customFormat="1" x14ac:dyDescent="0.2">
      <c r="A631" s="159">
        <v>6</v>
      </c>
      <c r="B631" s="203" t="s">
        <v>1265</v>
      </c>
      <c r="C631" s="204" t="s">
        <v>57</v>
      </c>
      <c r="D631" s="204">
        <v>10</v>
      </c>
      <c r="E631" s="205">
        <v>4800</v>
      </c>
      <c r="F631" s="201">
        <f t="shared" si="109"/>
        <v>48000</v>
      </c>
      <c r="G631" s="161" t="s">
        <v>122</v>
      </c>
      <c r="H631" s="132"/>
      <c r="I631" s="212">
        <f t="shared" si="107"/>
        <v>1.6</v>
      </c>
      <c r="J631" s="212">
        <f t="shared" si="108"/>
        <v>4800</v>
      </c>
      <c r="K631" s="212">
        <f t="shared" si="106"/>
        <v>7680</v>
      </c>
      <c r="L631" s="30"/>
    </row>
    <row r="632" spans="1:12" s="26" customFormat="1" x14ac:dyDescent="0.2">
      <c r="A632" s="159">
        <v>7</v>
      </c>
      <c r="B632" s="203" t="s">
        <v>1266</v>
      </c>
      <c r="C632" s="204" t="s">
        <v>57</v>
      </c>
      <c r="D632" s="204">
        <v>10</v>
      </c>
      <c r="E632" s="205">
        <v>3200</v>
      </c>
      <c r="F632" s="201">
        <f t="shared" si="109"/>
        <v>32000</v>
      </c>
      <c r="G632" s="161" t="s">
        <v>122</v>
      </c>
      <c r="H632" s="132"/>
      <c r="I632" s="212">
        <f t="shared" si="107"/>
        <v>1.6</v>
      </c>
      <c r="J632" s="212">
        <f t="shared" si="108"/>
        <v>3200</v>
      </c>
      <c r="K632" s="212">
        <f t="shared" si="106"/>
        <v>5120</v>
      </c>
      <c r="L632" s="30"/>
    </row>
    <row r="633" spans="1:12" s="26" customFormat="1" x14ac:dyDescent="0.2">
      <c r="A633" s="159">
        <v>8</v>
      </c>
      <c r="B633" s="203" t="s">
        <v>1267</v>
      </c>
      <c r="C633" s="204" t="s">
        <v>57</v>
      </c>
      <c r="D633" s="204">
        <v>12</v>
      </c>
      <c r="E633" s="205">
        <v>2500</v>
      </c>
      <c r="F633" s="201">
        <f t="shared" si="109"/>
        <v>30000</v>
      </c>
      <c r="G633" s="161" t="s">
        <v>122</v>
      </c>
      <c r="H633" s="132"/>
      <c r="I633" s="212">
        <f t="shared" si="107"/>
        <v>1.92</v>
      </c>
      <c r="J633" s="212">
        <f t="shared" si="108"/>
        <v>2500</v>
      </c>
      <c r="K633" s="212">
        <f t="shared" si="106"/>
        <v>4800</v>
      </c>
      <c r="L633" s="30"/>
    </row>
    <row r="634" spans="1:12" s="26" customFormat="1" x14ac:dyDescent="0.2">
      <c r="A634" s="159">
        <v>9</v>
      </c>
      <c r="B634" s="203" t="s">
        <v>1268</v>
      </c>
      <c r="C634" s="204" t="s">
        <v>57</v>
      </c>
      <c r="D634" s="204">
        <v>40</v>
      </c>
      <c r="E634" s="205">
        <v>2500</v>
      </c>
      <c r="F634" s="201">
        <f t="shared" si="109"/>
        <v>100000</v>
      </c>
      <c r="G634" s="161" t="s">
        <v>122</v>
      </c>
      <c r="H634" s="132"/>
      <c r="I634" s="212">
        <f t="shared" si="107"/>
        <v>6.4</v>
      </c>
      <c r="J634" s="212">
        <f t="shared" si="108"/>
        <v>2500</v>
      </c>
      <c r="K634" s="212">
        <f t="shared" si="106"/>
        <v>16000</v>
      </c>
      <c r="L634" s="30"/>
    </row>
    <row r="635" spans="1:12" s="26" customFormat="1" x14ac:dyDescent="0.2">
      <c r="A635" s="159">
        <v>10</v>
      </c>
      <c r="B635" s="203" t="s">
        <v>1269</v>
      </c>
      <c r="C635" s="204" t="s">
        <v>57</v>
      </c>
      <c r="D635" s="204">
        <v>40</v>
      </c>
      <c r="E635" s="205">
        <v>2500</v>
      </c>
      <c r="F635" s="201">
        <f t="shared" si="109"/>
        <v>100000</v>
      </c>
      <c r="G635" s="161" t="s">
        <v>122</v>
      </c>
      <c r="H635" s="132"/>
      <c r="I635" s="212">
        <f t="shared" si="107"/>
        <v>6.4</v>
      </c>
      <c r="J635" s="212">
        <f t="shared" si="108"/>
        <v>2500</v>
      </c>
      <c r="K635" s="212">
        <f t="shared" si="106"/>
        <v>16000</v>
      </c>
      <c r="L635" s="30"/>
    </row>
    <row r="636" spans="1:12" s="26" customFormat="1" ht="13.5" x14ac:dyDescent="0.25">
      <c r="A636" s="159"/>
      <c r="B636" s="299" t="s">
        <v>1122</v>
      </c>
      <c r="C636" s="299"/>
      <c r="D636" s="299"/>
      <c r="E636" s="299"/>
      <c r="F636" s="213">
        <f>SUM(F626:F635)</f>
        <v>796670</v>
      </c>
      <c r="G636" s="213"/>
      <c r="H636" s="213"/>
      <c r="I636" s="213"/>
      <c r="J636" s="213"/>
      <c r="K636" s="213">
        <f t="shared" ref="K636" si="110">SUM(K626:K635)</f>
        <v>127467.2</v>
      </c>
      <c r="L636" s="30"/>
    </row>
    <row r="637" spans="1:12" s="26" customFormat="1" ht="13.5" x14ac:dyDescent="0.25">
      <c r="A637" s="159"/>
      <c r="B637" s="309" t="s">
        <v>782</v>
      </c>
      <c r="C637" s="310"/>
      <c r="D637" s="310"/>
      <c r="E637" s="310"/>
      <c r="F637" s="310"/>
      <c r="G637" s="311"/>
      <c r="H637" s="132"/>
      <c r="I637" s="212">
        <f t="shared" ref="I637:I649" si="111">D637*0.16</f>
        <v>0</v>
      </c>
      <c r="J637" s="212">
        <f t="shared" ref="J637:J649" si="112">E637</f>
        <v>0</v>
      </c>
      <c r="K637" s="212">
        <f t="shared" si="106"/>
        <v>0</v>
      </c>
      <c r="L637" s="30"/>
    </row>
    <row r="638" spans="1:12" s="26" customFormat="1" x14ac:dyDescent="0.2">
      <c r="A638" s="159">
        <v>1</v>
      </c>
      <c r="B638" s="203" t="s">
        <v>1270</v>
      </c>
      <c r="C638" s="204" t="s">
        <v>195</v>
      </c>
      <c r="D638" s="204">
        <v>4</v>
      </c>
      <c r="E638" s="205">
        <v>32500</v>
      </c>
      <c r="F638" s="201">
        <f t="shared" ref="F638:F649" si="113">D638*E638</f>
        <v>130000</v>
      </c>
      <c r="G638" s="161" t="s">
        <v>122</v>
      </c>
      <c r="H638" s="132"/>
      <c r="I638" s="212">
        <f t="shared" si="111"/>
        <v>0.64</v>
      </c>
      <c r="J638" s="212">
        <f t="shared" si="112"/>
        <v>32500</v>
      </c>
      <c r="K638" s="212">
        <f t="shared" si="106"/>
        <v>20800</v>
      </c>
      <c r="L638" s="30"/>
    </row>
    <row r="639" spans="1:12" s="26" customFormat="1" x14ac:dyDescent="0.2">
      <c r="A639" s="159">
        <v>2</v>
      </c>
      <c r="B639" s="203" t="s">
        <v>1271</v>
      </c>
      <c r="C639" s="204" t="s">
        <v>195</v>
      </c>
      <c r="D639" s="204">
        <v>12</v>
      </c>
      <c r="E639" s="205">
        <v>32000</v>
      </c>
      <c r="F639" s="201">
        <f t="shared" si="113"/>
        <v>384000</v>
      </c>
      <c r="G639" s="161" t="s">
        <v>122</v>
      </c>
      <c r="H639" s="132"/>
      <c r="I639" s="212">
        <f t="shared" si="111"/>
        <v>1.92</v>
      </c>
      <c r="J639" s="212">
        <f t="shared" si="112"/>
        <v>32000</v>
      </c>
      <c r="K639" s="212">
        <f t="shared" si="106"/>
        <v>61440</v>
      </c>
      <c r="L639" s="30"/>
    </row>
    <row r="640" spans="1:12" s="26" customFormat="1" x14ac:dyDescent="0.2">
      <c r="A640" s="159">
        <v>3</v>
      </c>
      <c r="B640" s="203" t="s">
        <v>1272</v>
      </c>
      <c r="C640" s="204" t="s">
        <v>57</v>
      </c>
      <c r="D640" s="204">
        <v>3</v>
      </c>
      <c r="E640" s="205">
        <v>5600</v>
      </c>
      <c r="F640" s="201">
        <f t="shared" si="113"/>
        <v>16800</v>
      </c>
      <c r="G640" s="161" t="s">
        <v>122</v>
      </c>
      <c r="H640" s="132"/>
      <c r="I640" s="212">
        <f t="shared" si="111"/>
        <v>0.48</v>
      </c>
      <c r="J640" s="212">
        <f t="shared" si="112"/>
        <v>5600</v>
      </c>
      <c r="K640" s="212">
        <f t="shared" si="106"/>
        <v>2688</v>
      </c>
      <c r="L640" s="30"/>
    </row>
    <row r="641" spans="1:12" s="26" customFormat="1" x14ac:dyDescent="0.2">
      <c r="A641" s="159">
        <v>4</v>
      </c>
      <c r="B641" s="203" t="s">
        <v>1273</v>
      </c>
      <c r="C641" s="204" t="s">
        <v>57</v>
      </c>
      <c r="D641" s="204">
        <v>39</v>
      </c>
      <c r="E641" s="205">
        <v>2800</v>
      </c>
      <c r="F641" s="201">
        <f t="shared" si="113"/>
        <v>109200</v>
      </c>
      <c r="G641" s="161" t="s">
        <v>122</v>
      </c>
      <c r="H641" s="132"/>
      <c r="I641" s="212">
        <f t="shared" si="111"/>
        <v>6.24</v>
      </c>
      <c r="J641" s="212">
        <f t="shared" si="112"/>
        <v>2800</v>
      </c>
      <c r="K641" s="212">
        <f t="shared" si="106"/>
        <v>17472</v>
      </c>
      <c r="L641" s="30"/>
    </row>
    <row r="642" spans="1:12" s="26" customFormat="1" x14ac:dyDescent="0.2">
      <c r="A642" s="159">
        <v>5</v>
      </c>
      <c r="B642" s="203" t="s">
        <v>1274</v>
      </c>
      <c r="C642" s="204" t="s">
        <v>166</v>
      </c>
      <c r="D642" s="204">
        <v>160</v>
      </c>
      <c r="E642" s="205">
        <v>624</v>
      </c>
      <c r="F642" s="201">
        <f t="shared" si="113"/>
        <v>99840</v>
      </c>
      <c r="G642" s="161" t="s">
        <v>122</v>
      </c>
      <c r="H642" s="132"/>
      <c r="I642" s="212">
        <f t="shared" si="111"/>
        <v>25.6</v>
      </c>
      <c r="J642" s="212">
        <f t="shared" si="112"/>
        <v>624</v>
      </c>
      <c r="K642" s="212">
        <f t="shared" si="106"/>
        <v>15974.400000000001</v>
      </c>
      <c r="L642" s="30"/>
    </row>
    <row r="643" spans="1:12" s="26" customFormat="1" x14ac:dyDescent="0.2">
      <c r="A643" s="159">
        <v>6</v>
      </c>
      <c r="B643" s="203" t="s">
        <v>1275</v>
      </c>
      <c r="C643" s="204" t="s">
        <v>57</v>
      </c>
      <c r="D643" s="204">
        <v>68</v>
      </c>
      <c r="E643" s="205">
        <v>150</v>
      </c>
      <c r="F643" s="201">
        <f t="shared" si="113"/>
        <v>10200</v>
      </c>
      <c r="G643" s="161" t="s">
        <v>122</v>
      </c>
      <c r="H643" s="132"/>
      <c r="I643" s="212">
        <f t="shared" si="111"/>
        <v>10.88</v>
      </c>
      <c r="J643" s="212">
        <f t="shared" si="112"/>
        <v>150</v>
      </c>
      <c r="K643" s="212">
        <f t="shared" si="106"/>
        <v>1632.0000000000002</v>
      </c>
      <c r="L643" s="30"/>
    </row>
    <row r="644" spans="1:12" s="26" customFormat="1" x14ac:dyDescent="0.2">
      <c r="A644" s="159">
        <v>7</v>
      </c>
      <c r="B644" s="203" t="s">
        <v>1276</v>
      </c>
      <c r="C644" s="204" t="s">
        <v>57</v>
      </c>
      <c r="D644" s="204">
        <v>43</v>
      </c>
      <c r="E644" s="205">
        <v>1502</v>
      </c>
      <c r="F644" s="201">
        <f t="shared" si="113"/>
        <v>64586</v>
      </c>
      <c r="G644" s="161" t="s">
        <v>122</v>
      </c>
      <c r="H644" s="132"/>
      <c r="I644" s="212">
        <f t="shared" si="111"/>
        <v>6.88</v>
      </c>
      <c r="J644" s="212">
        <f t="shared" si="112"/>
        <v>1502</v>
      </c>
      <c r="K644" s="212">
        <f t="shared" si="106"/>
        <v>10333.76</v>
      </c>
      <c r="L644" s="30"/>
    </row>
    <row r="645" spans="1:12" s="26" customFormat="1" x14ac:dyDescent="0.2">
      <c r="A645" s="159">
        <v>8</v>
      </c>
      <c r="B645" s="203" t="s">
        <v>1277</v>
      </c>
      <c r="C645" s="204" t="s">
        <v>57</v>
      </c>
      <c r="D645" s="204">
        <v>4</v>
      </c>
      <c r="E645" s="205">
        <v>16000</v>
      </c>
      <c r="F645" s="201">
        <f t="shared" si="113"/>
        <v>64000</v>
      </c>
      <c r="G645" s="161" t="s">
        <v>122</v>
      </c>
      <c r="H645" s="132"/>
      <c r="I645" s="212">
        <f t="shared" si="111"/>
        <v>0.64</v>
      </c>
      <c r="J645" s="212">
        <f t="shared" si="112"/>
        <v>16000</v>
      </c>
      <c r="K645" s="212">
        <f t="shared" si="106"/>
        <v>10240</v>
      </c>
      <c r="L645" s="30"/>
    </row>
    <row r="646" spans="1:12" s="26" customFormat="1" x14ac:dyDescent="0.2">
      <c r="A646" s="159">
        <v>9</v>
      </c>
      <c r="B646" s="203" t="s">
        <v>1278</v>
      </c>
      <c r="C646" s="204" t="s">
        <v>57</v>
      </c>
      <c r="D646" s="204">
        <v>20</v>
      </c>
      <c r="E646" s="205">
        <v>420</v>
      </c>
      <c r="F646" s="201">
        <f t="shared" si="113"/>
        <v>8400</v>
      </c>
      <c r="G646" s="161" t="s">
        <v>122</v>
      </c>
      <c r="H646" s="132"/>
      <c r="I646" s="212">
        <f t="shared" si="111"/>
        <v>3.2</v>
      </c>
      <c r="J646" s="212">
        <f t="shared" si="112"/>
        <v>420</v>
      </c>
      <c r="K646" s="212">
        <f t="shared" si="106"/>
        <v>1344</v>
      </c>
      <c r="L646" s="30"/>
    </row>
    <row r="647" spans="1:12" s="26" customFormat="1" x14ac:dyDescent="0.2">
      <c r="A647" s="159">
        <v>10</v>
      </c>
      <c r="B647" s="203" t="s">
        <v>1279</v>
      </c>
      <c r="C647" s="204" t="s">
        <v>57</v>
      </c>
      <c r="D647" s="204">
        <v>32</v>
      </c>
      <c r="E647" s="205">
        <v>420</v>
      </c>
      <c r="F647" s="201">
        <f t="shared" si="113"/>
        <v>13440</v>
      </c>
      <c r="G647" s="161" t="s">
        <v>122</v>
      </c>
      <c r="H647" s="132"/>
      <c r="I647" s="212">
        <f t="shared" si="111"/>
        <v>5.12</v>
      </c>
      <c r="J647" s="212">
        <f t="shared" si="112"/>
        <v>420</v>
      </c>
      <c r="K647" s="212">
        <f t="shared" si="106"/>
        <v>2150.4</v>
      </c>
      <c r="L647" s="30"/>
    </row>
    <row r="648" spans="1:12" s="26" customFormat="1" x14ac:dyDescent="0.2">
      <c r="A648" s="159">
        <v>11</v>
      </c>
      <c r="B648" s="203" t="s">
        <v>1280</v>
      </c>
      <c r="C648" s="204" t="s">
        <v>57</v>
      </c>
      <c r="D648" s="204">
        <v>4</v>
      </c>
      <c r="E648" s="205">
        <v>45000</v>
      </c>
      <c r="F648" s="201">
        <f t="shared" si="113"/>
        <v>180000</v>
      </c>
      <c r="G648" s="161" t="s">
        <v>122</v>
      </c>
      <c r="H648" s="132"/>
      <c r="I648" s="212">
        <f t="shared" si="111"/>
        <v>0.64</v>
      </c>
      <c r="J648" s="212">
        <f t="shared" si="112"/>
        <v>45000</v>
      </c>
      <c r="K648" s="212">
        <f t="shared" si="106"/>
        <v>28800</v>
      </c>
      <c r="L648" s="30"/>
    </row>
    <row r="649" spans="1:12" s="26" customFormat="1" x14ac:dyDescent="0.2">
      <c r="A649" s="159">
        <v>12</v>
      </c>
      <c r="B649" s="203" t="s">
        <v>1281</v>
      </c>
      <c r="C649" s="204" t="s">
        <v>195</v>
      </c>
      <c r="D649" s="204">
        <v>4</v>
      </c>
      <c r="E649" s="205">
        <v>19000</v>
      </c>
      <c r="F649" s="201">
        <f t="shared" si="113"/>
        <v>76000</v>
      </c>
      <c r="G649" s="161" t="s">
        <v>122</v>
      </c>
      <c r="H649" s="132"/>
      <c r="I649" s="212">
        <f t="shared" si="111"/>
        <v>0.64</v>
      </c>
      <c r="J649" s="212">
        <f t="shared" si="112"/>
        <v>19000</v>
      </c>
      <c r="K649" s="212">
        <f t="shared" si="106"/>
        <v>12160</v>
      </c>
      <c r="L649" s="30"/>
    </row>
    <row r="650" spans="1:12" s="26" customFormat="1" ht="13.5" x14ac:dyDescent="0.25">
      <c r="A650" s="159"/>
      <c r="B650" s="299" t="s">
        <v>1122</v>
      </c>
      <c r="C650" s="299"/>
      <c r="D650" s="299"/>
      <c r="E650" s="299"/>
      <c r="F650" s="213">
        <f>SUM(F638:F649)</f>
        <v>1156466</v>
      </c>
      <c r="G650" s="213"/>
      <c r="H650" s="213"/>
      <c r="I650" s="213"/>
      <c r="J650" s="213"/>
      <c r="K650" s="213">
        <f t="shared" ref="K650" si="114">SUM(K638:K649)</f>
        <v>185034.55999999997</v>
      </c>
      <c r="L650" s="30"/>
    </row>
    <row r="651" spans="1:12" s="26" customFormat="1" ht="13.5" x14ac:dyDescent="0.25">
      <c r="A651" s="159"/>
      <c r="B651" s="309" t="s">
        <v>840</v>
      </c>
      <c r="C651" s="310"/>
      <c r="D651" s="310"/>
      <c r="E651" s="310"/>
      <c r="F651" s="310"/>
      <c r="G651" s="311"/>
      <c r="H651" s="132"/>
      <c r="I651" s="212">
        <f t="shared" ref="I651:I678" si="115">D651*0.16</f>
        <v>0</v>
      </c>
      <c r="J651" s="212">
        <f t="shared" ref="J651:J678" si="116">E651</f>
        <v>0</v>
      </c>
      <c r="K651" s="212">
        <f t="shared" si="106"/>
        <v>0</v>
      </c>
      <c r="L651" s="30"/>
    </row>
    <row r="652" spans="1:12" s="26" customFormat="1" x14ac:dyDescent="0.2">
      <c r="A652" s="159">
        <v>1</v>
      </c>
      <c r="B652" s="203" t="s">
        <v>813</v>
      </c>
      <c r="C652" s="204" t="s">
        <v>205</v>
      </c>
      <c r="D652" s="204">
        <v>40</v>
      </c>
      <c r="E652" s="205">
        <v>5372.4000000000005</v>
      </c>
      <c r="F652" s="201">
        <f t="shared" ref="F652:F678" si="117">D652*E652</f>
        <v>214896.00000000003</v>
      </c>
      <c r="G652" s="161" t="s">
        <v>122</v>
      </c>
      <c r="H652" s="132"/>
      <c r="I652" s="212">
        <f t="shared" si="115"/>
        <v>6.4</v>
      </c>
      <c r="J652" s="212">
        <f t="shared" si="116"/>
        <v>5372.4000000000005</v>
      </c>
      <c r="K652" s="212">
        <f t="shared" si="106"/>
        <v>34383.360000000008</v>
      </c>
      <c r="L652" s="30"/>
    </row>
    <row r="653" spans="1:12" s="26" customFormat="1" x14ac:dyDescent="0.2">
      <c r="A653" s="159">
        <v>2</v>
      </c>
      <c r="B653" s="203" t="s">
        <v>814</v>
      </c>
      <c r="C653" s="204" t="s">
        <v>205</v>
      </c>
      <c r="D653" s="204">
        <v>40</v>
      </c>
      <c r="E653" s="205">
        <v>5372.4000000000005</v>
      </c>
      <c r="F653" s="201">
        <f t="shared" si="117"/>
        <v>214896.00000000003</v>
      </c>
      <c r="G653" s="161" t="s">
        <v>122</v>
      </c>
      <c r="H653" s="132"/>
      <c r="I653" s="212">
        <f t="shared" si="115"/>
        <v>6.4</v>
      </c>
      <c r="J653" s="212">
        <f t="shared" si="116"/>
        <v>5372.4000000000005</v>
      </c>
      <c r="K653" s="212">
        <f t="shared" si="106"/>
        <v>34383.360000000008</v>
      </c>
      <c r="L653" s="30"/>
    </row>
    <row r="654" spans="1:12" s="26" customFormat="1" x14ac:dyDescent="0.2">
      <c r="A654" s="159">
        <v>3</v>
      </c>
      <c r="B654" s="203" t="s">
        <v>815</v>
      </c>
      <c r="C654" s="204" t="s">
        <v>205</v>
      </c>
      <c r="D654" s="204">
        <v>30</v>
      </c>
      <c r="E654" s="205">
        <v>5227.2000000000007</v>
      </c>
      <c r="F654" s="201">
        <f t="shared" si="117"/>
        <v>156816.00000000003</v>
      </c>
      <c r="G654" s="161" t="s">
        <v>122</v>
      </c>
      <c r="H654" s="132"/>
      <c r="I654" s="212">
        <f t="shared" si="115"/>
        <v>4.8</v>
      </c>
      <c r="J654" s="212">
        <f t="shared" si="116"/>
        <v>5227.2000000000007</v>
      </c>
      <c r="K654" s="212">
        <f t="shared" si="106"/>
        <v>25090.560000000001</v>
      </c>
      <c r="L654" s="30"/>
    </row>
    <row r="655" spans="1:12" s="26" customFormat="1" x14ac:dyDescent="0.2">
      <c r="A655" s="159">
        <v>4</v>
      </c>
      <c r="B655" s="203" t="s">
        <v>816</v>
      </c>
      <c r="C655" s="204" t="s">
        <v>205</v>
      </c>
      <c r="D655" s="204">
        <v>40</v>
      </c>
      <c r="E655" s="205">
        <v>7260.0000000000018</v>
      </c>
      <c r="F655" s="201">
        <f t="shared" si="117"/>
        <v>290400.00000000006</v>
      </c>
      <c r="G655" s="161" t="s">
        <v>122</v>
      </c>
      <c r="H655" s="132"/>
      <c r="I655" s="212">
        <f t="shared" si="115"/>
        <v>6.4</v>
      </c>
      <c r="J655" s="212">
        <f t="shared" si="116"/>
        <v>7260.0000000000018</v>
      </c>
      <c r="K655" s="212">
        <f t="shared" si="106"/>
        <v>46464.000000000015</v>
      </c>
      <c r="L655" s="30"/>
    </row>
    <row r="656" spans="1:12" s="26" customFormat="1" x14ac:dyDescent="0.2">
      <c r="A656" s="159">
        <v>5</v>
      </c>
      <c r="B656" s="203" t="s">
        <v>817</v>
      </c>
      <c r="C656" s="204" t="s">
        <v>205</v>
      </c>
      <c r="D656" s="204">
        <v>50</v>
      </c>
      <c r="E656" s="205">
        <v>5227.2000000000007</v>
      </c>
      <c r="F656" s="201">
        <f t="shared" si="117"/>
        <v>261360.00000000003</v>
      </c>
      <c r="G656" s="161" t="s">
        <v>122</v>
      </c>
      <c r="H656" s="132"/>
      <c r="I656" s="212">
        <f t="shared" si="115"/>
        <v>8</v>
      </c>
      <c r="J656" s="212">
        <f t="shared" si="116"/>
        <v>5227.2000000000007</v>
      </c>
      <c r="K656" s="212">
        <f t="shared" si="106"/>
        <v>41817.600000000006</v>
      </c>
      <c r="L656" s="30"/>
    </row>
    <row r="657" spans="1:12" s="26" customFormat="1" x14ac:dyDescent="0.2">
      <c r="A657" s="159">
        <v>6</v>
      </c>
      <c r="B657" s="203" t="s">
        <v>818</v>
      </c>
      <c r="C657" s="204" t="s">
        <v>205</v>
      </c>
      <c r="D657" s="204">
        <v>30</v>
      </c>
      <c r="E657" s="205">
        <v>7260.0000000000018</v>
      </c>
      <c r="F657" s="201">
        <f t="shared" si="117"/>
        <v>217800.00000000006</v>
      </c>
      <c r="G657" s="161" t="s">
        <v>122</v>
      </c>
      <c r="H657" s="132"/>
      <c r="I657" s="212">
        <f t="shared" si="115"/>
        <v>4.8</v>
      </c>
      <c r="J657" s="212">
        <f t="shared" si="116"/>
        <v>7260.0000000000018</v>
      </c>
      <c r="K657" s="212">
        <f t="shared" si="106"/>
        <v>34848.000000000007</v>
      </c>
      <c r="L657" s="30"/>
    </row>
    <row r="658" spans="1:12" s="26" customFormat="1" x14ac:dyDescent="0.2">
      <c r="A658" s="159">
        <v>7</v>
      </c>
      <c r="B658" s="203" t="s">
        <v>819</v>
      </c>
      <c r="C658" s="204" t="s">
        <v>205</v>
      </c>
      <c r="D658" s="204">
        <v>40</v>
      </c>
      <c r="E658" s="205">
        <v>5662.8</v>
      </c>
      <c r="F658" s="201">
        <f t="shared" si="117"/>
        <v>226512</v>
      </c>
      <c r="G658" s="161" t="s">
        <v>122</v>
      </c>
      <c r="H658" s="132"/>
      <c r="I658" s="212">
        <f t="shared" si="115"/>
        <v>6.4</v>
      </c>
      <c r="J658" s="212">
        <f t="shared" si="116"/>
        <v>5662.8</v>
      </c>
      <c r="K658" s="212">
        <f t="shared" si="106"/>
        <v>36241.920000000006</v>
      </c>
      <c r="L658" s="30"/>
    </row>
    <row r="659" spans="1:12" s="26" customFormat="1" x14ac:dyDescent="0.2">
      <c r="A659" s="159">
        <v>8</v>
      </c>
      <c r="B659" s="203" t="s">
        <v>820</v>
      </c>
      <c r="C659" s="204" t="s">
        <v>205</v>
      </c>
      <c r="D659" s="204">
        <v>40</v>
      </c>
      <c r="E659" s="205">
        <v>5517.6</v>
      </c>
      <c r="F659" s="201">
        <f t="shared" si="117"/>
        <v>220704</v>
      </c>
      <c r="G659" s="161" t="s">
        <v>122</v>
      </c>
      <c r="H659" s="132"/>
      <c r="I659" s="212">
        <f t="shared" si="115"/>
        <v>6.4</v>
      </c>
      <c r="J659" s="212">
        <f t="shared" si="116"/>
        <v>5517.6</v>
      </c>
      <c r="K659" s="212">
        <f t="shared" si="106"/>
        <v>35312.640000000007</v>
      </c>
      <c r="L659" s="30"/>
    </row>
    <row r="660" spans="1:12" s="26" customFormat="1" x14ac:dyDescent="0.2">
      <c r="A660" s="159">
        <v>9</v>
      </c>
      <c r="B660" s="203" t="s">
        <v>821</v>
      </c>
      <c r="C660" s="204" t="s">
        <v>205</v>
      </c>
      <c r="D660" s="204">
        <v>40</v>
      </c>
      <c r="E660" s="205">
        <v>7840.800000000002</v>
      </c>
      <c r="F660" s="201">
        <f t="shared" si="117"/>
        <v>313632.00000000006</v>
      </c>
      <c r="G660" s="161" t="s">
        <v>122</v>
      </c>
      <c r="H660" s="132"/>
      <c r="I660" s="212">
        <f t="shared" si="115"/>
        <v>6.4</v>
      </c>
      <c r="J660" s="212">
        <f t="shared" si="116"/>
        <v>7840.800000000002</v>
      </c>
      <c r="K660" s="212">
        <f t="shared" si="106"/>
        <v>50181.120000000017</v>
      </c>
      <c r="L660" s="30"/>
    </row>
    <row r="661" spans="1:12" s="26" customFormat="1" x14ac:dyDescent="0.2">
      <c r="A661" s="159">
        <v>10</v>
      </c>
      <c r="B661" s="203" t="s">
        <v>822</v>
      </c>
      <c r="C661" s="204" t="s">
        <v>205</v>
      </c>
      <c r="D661" s="204">
        <v>40</v>
      </c>
      <c r="E661" s="205">
        <v>3630.0000000000009</v>
      </c>
      <c r="F661" s="201">
        <f t="shared" si="117"/>
        <v>145200.00000000003</v>
      </c>
      <c r="G661" s="161" t="s">
        <v>122</v>
      </c>
      <c r="H661" s="132"/>
      <c r="I661" s="212">
        <f t="shared" si="115"/>
        <v>6.4</v>
      </c>
      <c r="J661" s="212">
        <f t="shared" si="116"/>
        <v>3630.0000000000009</v>
      </c>
      <c r="K661" s="212">
        <f t="shared" si="106"/>
        <v>23232.000000000007</v>
      </c>
      <c r="L661" s="30"/>
    </row>
    <row r="662" spans="1:12" s="26" customFormat="1" x14ac:dyDescent="0.2">
      <c r="A662" s="159">
        <v>11</v>
      </c>
      <c r="B662" s="203" t="s">
        <v>823</v>
      </c>
      <c r="C662" s="204" t="s">
        <v>205</v>
      </c>
      <c r="D662" s="204">
        <v>20</v>
      </c>
      <c r="E662" s="205">
        <v>2640</v>
      </c>
      <c r="F662" s="201">
        <f t="shared" si="117"/>
        <v>52800</v>
      </c>
      <c r="G662" s="161" t="s">
        <v>122</v>
      </c>
      <c r="H662" s="132"/>
      <c r="I662" s="212">
        <f t="shared" si="115"/>
        <v>3.2</v>
      </c>
      <c r="J662" s="212">
        <f t="shared" si="116"/>
        <v>2640</v>
      </c>
      <c r="K662" s="212">
        <f t="shared" si="106"/>
        <v>8448</v>
      </c>
      <c r="L662" s="30"/>
    </row>
    <row r="663" spans="1:12" s="26" customFormat="1" x14ac:dyDescent="0.2">
      <c r="A663" s="159">
        <v>12</v>
      </c>
      <c r="B663" s="203" t="s">
        <v>824</v>
      </c>
      <c r="C663" s="204" t="s">
        <v>57</v>
      </c>
      <c r="D663" s="204">
        <v>80</v>
      </c>
      <c r="E663" s="205">
        <v>1306.8000000000002</v>
      </c>
      <c r="F663" s="201">
        <f t="shared" si="117"/>
        <v>104544.00000000001</v>
      </c>
      <c r="G663" s="161" t="s">
        <v>122</v>
      </c>
      <c r="H663" s="132"/>
      <c r="I663" s="212">
        <f t="shared" si="115"/>
        <v>12.8</v>
      </c>
      <c r="J663" s="212">
        <f t="shared" si="116"/>
        <v>1306.8000000000002</v>
      </c>
      <c r="K663" s="212">
        <f t="shared" si="106"/>
        <v>16727.040000000005</v>
      </c>
      <c r="L663" s="30"/>
    </row>
    <row r="664" spans="1:12" s="26" customFormat="1" x14ac:dyDescent="0.2">
      <c r="A664" s="159">
        <v>13</v>
      </c>
      <c r="B664" s="203" t="s">
        <v>825</v>
      </c>
      <c r="C664" s="204" t="s">
        <v>53</v>
      </c>
      <c r="D664" s="204">
        <v>559</v>
      </c>
      <c r="E664" s="205">
        <v>1016.4000000000002</v>
      </c>
      <c r="F664" s="201">
        <f t="shared" si="117"/>
        <v>568167.60000000009</v>
      </c>
      <c r="G664" s="161" t="s">
        <v>122</v>
      </c>
      <c r="H664" s="132"/>
      <c r="I664" s="212">
        <f t="shared" si="115"/>
        <v>89.44</v>
      </c>
      <c r="J664" s="212">
        <f t="shared" si="116"/>
        <v>1016.4000000000002</v>
      </c>
      <c r="K664" s="212">
        <f t="shared" si="106"/>
        <v>90906.816000000021</v>
      </c>
      <c r="L664" s="30"/>
    </row>
    <row r="665" spans="1:12" s="26" customFormat="1" x14ac:dyDescent="0.2">
      <c r="A665" s="159">
        <v>14</v>
      </c>
      <c r="B665" s="203" t="s">
        <v>826</v>
      </c>
      <c r="C665" s="204" t="s">
        <v>57</v>
      </c>
      <c r="D665" s="204">
        <v>50</v>
      </c>
      <c r="E665" s="205">
        <v>1742.4000000000003</v>
      </c>
      <c r="F665" s="201">
        <f t="shared" si="117"/>
        <v>87120.000000000015</v>
      </c>
      <c r="G665" s="161" t="s">
        <v>122</v>
      </c>
      <c r="H665" s="132"/>
      <c r="I665" s="212">
        <f t="shared" si="115"/>
        <v>8</v>
      </c>
      <c r="J665" s="212">
        <f t="shared" si="116"/>
        <v>1742.4000000000003</v>
      </c>
      <c r="K665" s="212">
        <f t="shared" si="106"/>
        <v>13939.200000000003</v>
      </c>
      <c r="L665" s="30"/>
    </row>
    <row r="666" spans="1:12" s="26" customFormat="1" x14ac:dyDescent="0.2">
      <c r="A666" s="159">
        <v>15</v>
      </c>
      <c r="B666" s="203" t="s">
        <v>827</v>
      </c>
      <c r="C666" s="204" t="s">
        <v>57</v>
      </c>
      <c r="D666" s="204">
        <v>50</v>
      </c>
      <c r="E666" s="205">
        <v>798.60000000000014</v>
      </c>
      <c r="F666" s="201">
        <f t="shared" si="117"/>
        <v>39930.000000000007</v>
      </c>
      <c r="G666" s="161" t="s">
        <v>122</v>
      </c>
      <c r="H666" s="132"/>
      <c r="I666" s="212">
        <f t="shared" si="115"/>
        <v>8</v>
      </c>
      <c r="J666" s="212">
        <f t="shared" si="116"/>
        <v>798.60000000000014</v>
      </c>
      <c r="K666" s="212">
        <f t="shared" si="106"/>
        <v>6388.8000000000011</v>
      </c>
      <c r="L666" s="30"/>
    </row>
    <row r="667" spans="1:12" s="26" customFormat="1" x14ac:dyDescent="0.2">
      <c r="A667" s="159">
        <v>16</v>
      </c>
      <c r="B667" s="203" t="s">
        <v>828</v>
      </c>
      <c r="C667" s="204" t="s">
        <v>768</v>
      </c>
      <c r="D667" s="204">
        <v>4</v>
      </c>
      <c r="E667" s="205">
        <v>1306.8000000000002</v>
      </c>
      <c r="F667" s="201">
        <f t="shared" si="117"/>
        <v>5227.2000000000007</v>
      </c>
      <c r="G667" s="161" t="s">
        <v>122</v>
      </c>
      <c r="H667" s="132"/>
      <c r="I667" s="212">
        <f t="shared" si="115"/>
        <v>0.64</v>
      </c>
      <c r="J667" s="212">
        <f t="shared" si="116"/>
        <v>1306.8000000000002</v>
      </c>
      <c r="K667" s="212">
        <f t="shared" si="106"/>
        <v>836.35200000000009</v>
      </c>
      <c r="L667" s="30"/>
    </row>
    <row r="668" spans="1:12" s="26" customFormat="1" x14ac:dyDescent="0.2">
      <c r="A668" s="159">
        <v>17</v>
      </c>
      <c r="B668" s="203" t="s">
        <v>829</v>
      </c>
      <c r="C668" s="204" t="s">
        <v>205</v>
      </c>
      <c r="D668" s="204">
        <v>50</v>
      </c>
      <c r="E668" s="205">
        <v>3484.8000000000006</v>
      </c>
      <c r="F668" s="201">
        <f t="shared" si="117"/>
        <v>174240.00000000003</v>
      </c>
      <c r="G668" s="161" t="s">
        <v>122</v>
      </c>
      <c r="H668" s="132"/>
      <c r="I668" s="212">
        <f t="shared" si="115"/>
        <v>8</v>
      </c>
      <c r="J668" s="212">
        <f t="shared" si="116"/>
        <v>3484.8000000000006</v>
      </c>
      <c r="K668" s="212">
        <f t="shared" si="106"/>
        <v>27878.400000000005</v>
      </c>
      <c r="L668" s="30"/>
    </row>
    <row r="669" spans="1:12" s="26" customFormat="1" x14ac:dyDescent="0.2">
      <c r="A669" s="159">
        <v>18</v>
      </c>
      <c r="B669" s="203" t="s">
        <v>830</v>
      </c>
      <c r="C669" s="204" t="s">
        <v>205</v>
      </c>
      <c r="D669" s="204">
        <v>50</v>
      </c>
      <c r="E669" s="205">
        <v>3920.400000000001</v>
      </c>
      <c r="F669" s="201">
        <f t="shared" si="117"/>
        <v>196020.00000000006</v>
      </c>
      <c r="G669" s="161" t="s">
        <v>122</v>
      </c>
      <c r="H669" s="132"/>
      <c r="I669" s="212">
        <f t="shared" si="115"/>
        <v>8</v>
      </c>
      <c r="J669" s="212">
        <f t="shared" si="116"/>
        <v>3920.400000000001</v>
      </c>
      <c r="K669" s="212">
        <f t="shared" si="106"/>
        <v>31363.200000000008</v>
      </c>
      <c r="L669" s="30"/>
    </row>
    <row r="670" spans="1:12" s="26" customFormat="1" x14ac:dyDescent="0.2">
      <c r="A670" s="159">
        <v>19</v>
      </c>
      <c r="B670" s="203" t="s">
        <v>831</v>
      </c>
      <c r="C670" s="204" t="s">
        <v>57</v>
      </c>
      <c r="D670" s="204">
        <v>80</v>
      </c>
      <c r="E670" s="205">
        <v>363.00000000000006</v>
      </c>
      <c r="F670" s="201">
        <f t="shared" si="117"/>
        <v>29040.000000000004</v>
      </c>
      <c r="G670" s="161" t="s">
        <v>122</v>
      </c>
      <c r="H670" s="132"/>
      <c r="I670" s="212">
        <f t="shared" si="115"/>
        <v>12.8</v>
      </c>
      <c r="J670" s="212">
        <f t="shared" si="116"/>
        <v>363.00000000000006</v>
      </c>
      <c r="K670" s="212">
        <f t="shared" si="106"/>
        <v>4646.4000000000005</v>
      </c>
      <c r="L670" s="30"/>
    </row>
    <row r="671" spans="1:12" s="26" customFormat="1" x14ac:dyDescent="0.2">
      <c r="A671" s="159">
        <v>20</v>
      </c>
      <c r="B671" s="203" t="s">
        <v>832</v>
      </c>
      <c r="C671" s="204" t="s">
        <v>57</v>
      </c>
      <c r="D671" s="204">
        <v>80</v>
      </c>
      <c r="E671" s="205">
        <v>363.00000000000006</v>
      </c>
      <c r="F671" s="201">
        <f t="shared" si="117"/>
        <v>29040.000000000004</v>
      </c>
      <c r="G671" s="161" t="s">
        <v>122</v>
      </c>
      <c r="H671" s="132"/>
      <c r="I671" s="212">
        <f t="shared" si="115"/>
        <v>12.8</v>
      </c>
      <c r="J671" s="212">
        <f t="shared" si="116"/>
        <v>363.00000000000006</v>
      </c>
      <c r="K671" s="212">
        <f t="shared" si="106"/>
        <v>4646.4000000000005</v>
      </c>
      <c r="L671" s="30"/>
    </row>
    <row r="672" spans="1:12" s="26" customFormat="1" x14ac:dyDescent="0.2">
      <c r="A672" s="159">
        <v>23</v>
      </c>
      <c r="B672" s="203" t="s">
        <v>833</v>
      </c>
      <c r="C672" s="204" t="s">
        <v>57</v>
      </c>
      <c r="D672" s="204">
        <v>20</v>
      </c>
      <c r="E672" s="205">
        <v>3920.400000000001</v>
      </c>
      <c r="F672" s="201">
        <f t="shared" si="117"/>
        <v>78408.000000000015</v>
      </c>
      <c r="G672" s="161" t="s">
        <v>122</v>
      </c>
      <c r="H672" s="132"/>
      <c r="I672" s="212">
        <f t="shared" si="115"/>
        <v>3.2</v>
      </c>
      <c r="J672" s="212">
        <f t="shared" si="116"/>
        <v>3920.400000000001</v>
      </c>
      <c r="K672" s="212">
        <f t="shared" si="106"/>
        <v>12545.280000000004</v>
      </c>
      <c r="L672" s="30"/>
    </row>
    <row r="673" spans="1:49" s="26" customFormat="1" x14ac:dyDescent="0.2">
      <c r="A673" s="159">
        <v>24</v>
      </c>
      <c r="B673" s="203" t="s">
        <v>834</v>
      </c>
      <c r="C673" s="204" t="s">
        <v>57</v>
      </c>
      <c r="D673" s="204">
        <v>20</v>
      </c>
      <c r="E673" s="205">
        <v>3920.400000000001</v>
      </c>
      <c r="F673" s="201">
        <f t="shared" si="117"/>
        <v>78408.000000000015</v>
      </c>
      <c r="G673" s="161" t="s">
        <v>122</v>
      </c>
      <c r="H673" s="132"/>
      <c r="I673" s="212">
        <f t="shared" si="115"/>
        <v>3.2</v>
      </c>
      <c r="J673" s="212">
        <f t="shared" si="116"/>
        <v>3920.400000000001</v>
      </c>
      <c r="K673" s="212">
        <f t="shared" si="106"/>
        <v>12545.280000000004</v>
      </c>
      <c r="L673" s="30"/>
    </row>
    <row r="674" spans="1:49" s="26" customFormat="1" x14ac:dyDescent="0.2">
      <c r="A674" s="159">
        <v>25</v>
      </c>
      <c r="B674" s="203" t="s">
        <v>835</v>
      </c>
      <c r="C674" s="204" t="s">
        <v>57</v>
      </c>
      <c r="D674" s="204">
        <v>50</v>
      </c>
      <c r="E674" s="205">
        <v>3920.400000000001</v>
      </c>
      <c r="F674" s="201">
        <f t="shared" si="117"/>
        <v>196020.00000000006</v>
      </c>
      <c r="G674" s="161" t="s">
        <v>122</v>
      </c>
      <c r="H674" s="132"/>
      <c r="I674" s="212">
        <f t="shared" si="115"/>
        <v>8</v>
      </c>
      <c r="J674" s="212">
        <f t="shared" si="116"/>
        <v>3920.400000000001</v>
      </c>
      <c r="K674" s="212">
        <f t="shared" ref="K674:K732" si="118">I674*J674</f>
        <v>31363.200000000008</v>
      </c>
      <c r="L674" s="30"/>
    </row>
    <row r="675" spans="1:49" s="26" customFormat="1" x14ac:dyDescent="0.2">
      <c r="A675" s="159">
        <v>26</v>
      </c>
      <c r="B675" s="203" t="s">
        <v>836</v>
      </c>
      <c r="C675" s="204" t="s">
        <v>57</v>
      </c>
      <c r="D675" s="204">
        <v>5</v>
      </c>
      <c r="E675" s="205">
        <v>116160.00000000003</v>
      </c>
      <c r="F675" s="201">
        <f t="shared" si="117"/>
        <v>580800.00000000012</v>
      </c>
      <c r="G675" s="161" t="s">
        <v>122</v>
      </c>
      <c r="H675" s="132"/>
      <c r="I675" s="212">
        <f t="shared" si="115"/>
        <v>0.8</v>
      </c>
      <c r="J675" s="212">
        <f t="shared" si="116"/>
        <v>116160.00000000003</v>
      </c>
      <c r="K675" s="212">
        <f t="shared" si="118"/>
        <v>92928.000000000029</v>
      </c>
      <c r="L675" s="30"/>
    </row>
    <row r="676" spans="1:49" s="26" customFormat="1" x14ac:dyDescent="0.2">
      <c r="A676" s="159">
        <v>27</v>
      </c>
      <c r="B676" s="203" t="s">
        <v>837</v>
      </c>
      <c r="C676" s="204" t="s">
        <v>57</v>
      </c>
      <c r="D676" s="204">
        <v>10</v>
      </c>
      <c r="E676" s="205">
        <v>8421.6000000000022</v>
      </c>
      <c r="F676" s="201">
        <f t="shared" si="117"/>
        <v>84216.000000000029</v>
      </c>
      <c r="G676" s="161" t="s">
        <v>122</v>
      </c>
      <c r="H676" s="132"/>
      <c r="I676" s="212">
        <f t="shared" si="115"/>
        <v>1.6</v>
      </c>
      <c r="J676" s="212">
        <f t="shared" si="116"/>
        <v>8421.6000000000022</v>
      </c>
      <c r="K676" s="212">
        <f t="shared" si="118"/>
        <v>13474.560000000005</v>
      </c>
      <c r="L676" s="30"/>
    </row>
    <row r="677" spans="1:49" s="26" customFormat="1" x14ac:dyDescent="0.2">
      <c r="A677" s="159">
        <v>28</v>
      </c>
      <c r="B677" s="203" t="s">
        <v>838</v>
      </c>
      <c r="C677" s="204" t="s">
        <v>57</v>
      </c>
      <c r="D677" s="204">
        <v>10</v>
      </c>
      <c r="E677" s="205">
        <v>6243.6000000000013</v>
      </c>
      <c r="F677" s="201">
        <f t="shared" si="117"/>
        <v>62436.000000000015</v>
      </c>
      <c r="G677" s="161" t="s">
        <v>122</v>
      </c>
      <c r="H677" s="132"/>
      <c r="I677" s="212">
        <f t="shared" si="115"/>
        <v>1.6</v>
      </c>
      <c r="J677" s="212">
        <f t="shared" si="116"/>
        <v>6243.6000000000013</v>
      </c>
      <c r="K677" s="212">
        <f t="shared" si="118"/>
        <v>9989.760000000002</v>
      </c>
      <c r="L677" s="30"/>
    </row>
    <row r="678" spans="1:49" s="26" customFormat="1" x14ac:dyDescent="0.2">
      <c r="A678" s="159">
        <v>29</v>
      </c>
      <c r="B678" s="203" t="s">
        <v>839</v>
      </c>
      <c r="C678" s="204" t="s">
        <v>57</v>
      </c>
      <c r="D678" s="204">
        <v>50</v>
      </c>
      <c r="E678" s="205">
        <v>1452.0000000000002</v>
      </c>
      <c r="F678" s="201">
        <f t="shared" si="117"/>
        <v>72600.000000000015</v>
      </c>
      <c r="G678" s="161" t="s">
        <v>122</v>
      </c>
      <c r="H678" s="132"/>
      <c r="I678" s="212">
        <f t="shared" si="115"/>
        <v>8</v>
      </c>
      <c r="J678" s="212">
        <f t="shared" si="116"/>
        <v>1452.0000000000002</v>
      </c>
      <c r="K678" s="212">
        <f t="shared" si="118"/>
        <v>11616.000000000002</v>
      </c>
      <c r="L678" s="30"/>
    </row>
    <row r="679" spans="1:49" s="26" customFormat="1" ht="13.5" x14ac:dyDescent="0.25">
      <c r="A679" s="159"/>
      <c r="B679" s="299" t="s">
        <v>1122</v>
      </c>
      <c r="C679" s="299"/>
      <c r="D679" s="299"/>
      <c r="E679" s="299"/>
      <c r="F679" s="219">
        <f>SUM(F652:F678)</f>
        <v>4701232.8000000007</v>
      </c>
      <c r="G679" s="219"/>
      <c r="H679" s="219"/>
      <c r="I679" s="219"/>
      <c r="J679" s="219"/>
      <c r="K679" s="219">
        <f>SUM(K652:K678)</f>
        <v>752197.24800000014</v>
      </c>
      <c r="L679" s="30"/>
    </row>
    <row r="680" spans="1:49" s="26" customFormat="1" ht="13.5" x14ac:dyDescent="0.25">
      <c r="A680" s="159"/>
      <c r="B680" s="309" t="s">
        <v>1282</v>
      </c>
      <c r="C680" s="310"/>
      <c r="D680" s="310"/>
      <c r="E680" s="310"/>
      <c r="F680" s="310"/>
      <c r="G680" s="311"/>
      <c r="H680" s="18"/>
      <c r="I680" s="218">
        <f>D680*0.16</f>
        <v>0</v>
      </c>
      <c r="J680" s="218">
        <f>E680</f>
        <v>0</v>
      </c>
      <c r="K680" s="218">
        <f t="shared" si="118"/>
        <v>0</v>
      </c>
      <c r="L680" s="30"/>
    </row>
    <row r="681" spans="1:49" s="26" customFormat="1" x14ac:dyDescent="0.2">
      <c r="A681" s="159">
        <v>1</v>
      </c>
      <c r="B681" s="203" t="s">
        <v>1283</v>
      </c>
      <c r="C681" s="204" t="s">
        <v>126</v>
      </c>
      <c r="D681" s="204">
        <v>2000</v>
      </c>
      <c r="E681" s="205">
        <v>325</v>
      </c>
      <c r="F681" s="201">
        <f t="shared" ref="F681:F683" si="119">D681*E681</f>
        <v>650000</v>
      </c>
      <c r="G681" s="161" t="s">
        <v>122</v>
      </c>
      <c r="H681" s="18"/>
      <c r="I681" s="218">
        <f>D681*0.16</f>
        <v>320</v>
      </c>
      <c r="J681" s="218">
        <f>E681</f>
        <v>325</v>
      </c>
      <c r="K681" s="218">
        <f t="shared" si="118"/>
        <v>104000</v>
      </c>
      <c r="L681" s="30"/>
    </row>
    <row r="682" spans="1:49" s="26" customFormat="1" ht="13.5" x14ac:dyDescent="0.25">
      <c r="A682" s="159"/>
      <c r="B682" s="299" t="s">
        <v>1122</v>
      </c>
      <c r="C682" s="299"/>
      <c r="D682" s="299"/>
      <c r="E682" s="299"/>
      <c r="F682" s="219">
        <f>F681</f>
        <v>650000</v>
      </c>
      <c r="G682" s="219"/>
      <c r="H682" s="219"/>
      <c r="I682" s="219"/>
      <c r="J682" s="219"/>
      <c r="K682" s="219">
        <f t="shared" ref="K682:AW682" si="120">K681</f>
        <v>104000</v>
      </c>
      <c r="L682" s="220">
        <f t="shared" si="120"/>
        <v>0</v>
      </c>
      <c r="M682" s="213">
        <f t="shared" si="120"/>
        <v>0</v>
      </c>
      <c r="N682" s="213">
        <f t="shared" si="120"/>
        <v>0</v>
      </c>
      <c r="O682" s="213">
        <f t="shared" si="120"/>
        <v>0</v>
      </c>
      <c r="P682" s="213">
        <f t="shared" si="120"/>
        <v>0</v>
      </c>
      <c r="Q682" s="213">
        <f t="shared" si="120"/>
        <v>0</v>
      </c>
      <c r="R682" s="213">
        <f t="shared" si="120"/>
        <v>0</v>
      </c>
      <c r="S682" s="213">
        <f t="shared" si="120"/>
        <v>0</v>
      </c>
      <c r="T682" s="213">
        <f t="shared" si="120"/>
        <v>0</v>
      </c>
      <c r="U682" s="213">
        <f t="shared" si="120"/>
        <v>0</v>
      </c>
      <c r="V682" s="213">
        <f t="shared" si="120"/>
        <v>0</v>
      </c>
      <c r="W682" s="213">
        <f t="shared" si="120"/>
        <v>0</v>
      </c>
      <c r="X682" s="213">
        <f t="shared" si="120"/>
        <v>0</v>
      </c>
      <c r="Y682" s="213">
        <f t="shared" si="120"/>
        <v>0</v>
      </c>
      <c r="Z682" s="213">
        <f t="shared" si="120"/>
        <v>0</v>
      </c>
      <c r="AA682" s="213">
        <f t="shared" si="120"/>
        <v>0</v>
      </c>
      <c r="AB682" s="213">
        <f t="shared" si="120"/>
        <v>0</v>
      </c>
      <c r="AC682" s="213">
        <f t="shared" si="120"/>
        <v>0</v>
      </c>
      <c r="AD682" s="213">
        <f t="shared" si="120"/>
        <v>0</v>
      </c>
      <c r="AE682" s="213">
        <f t="shared" si="120"/>
        <v>0</v>
      </c>
      <c r="AF682" s="213">
        <f t="shared" si="120"/>
        <v>0</v>
      </c>
      <c r="AG682" s="213">
        <f t="shared" si="120"/>
        <v>0</v>
      </c>
      <c r="AH682" s="213">
        <f t="shared" si="120"/>
        <v>0</v>
      </c>
      <c r="AI682" s="213">
        <f t="shared" si="120"/>
        <v>0</v>
      </c>
      <c r="AJ682" s="213">
        <f t="shared" si="120"/>
        <v>0</v>
      </c>
      <c r="AK682" s="213">
        <f t="shared" si="120"/>
        <v>0</v>
      </c>
      <c r="AL682" s="213">
        <f t="shared" si="120"/>
        <v>0</v>
      </c>
      <c r="AM682" s="213">
        <f t="shared" si="120"/>
        <v>0</v>
      </c>
      <c r="AN682" s="213">
        <f t="shared" si="120"/>
        <v>0</v>
      </c>
      <c r="AO682" s="213">
        <f t="shared" si="120"/>
        <v>0</v>
      </c>
      <c r="AP682" s="213">
        <f t="shared" si="120"/>
        <v>0</v>
      </c>
      <c r="AQ682" s="213">
        <f t="shared" si="120"/>
        <v>0</v>
      </c>
      <c r="AR682" s="213">
        <f t="shared" si="120"/>
        <v>0</v>
      </c>
      <c r="AS682" s="213">
        <f t="shared" si="120"/>
        <v>0</v>
      </c>
      <c r="AT682" s="213">
        <f t="shared" si="120"/>
        <v>0</v>
      </c>
      <c r="AU682" s="213">
        <f t="shared" si="120"/>
        <v>0</v>
      </c>
      <c r="AV682" s="213">
        <f t="shared" si="120"/>
        <v>0</v>
      </c>
      <c r="AW682" s="213">
        <f t="shared" si="120"/>
        <v>0</v>
      </c>
    </row>
    <row r="683" spans="1:49" s="26" customFormat="1" x14ac:dyDescent="0.2">
      <c r="A683" s="159">
        <v>1</v>
      </c>
      <c r="B683" s="203" t="s">
        <v>1284</v>
      </c>
      <c r="C683" s="204" t="s">
        <v>205</v>
      </c>
      <c r="D683" s="204">
        <v>12</v>
      </c>
      <c r="E683" s="205">
        <v>3200</v>
      </c>
      <c r="F683" s="201">
        <f t="shared" si="119"/>
        <v>38400</v>
      </c>
      <c r="G683" s="161" t="s">
        <v>122</v>
      </c>
      <c r="H683" s="18"/>
      <c r="I683" s="218">
        <f>D683*0.16</f>
        <v>1.92</v>
      </c>
      <c r="J683" s="218">
        <f>E683</f>
        <v>3200</v>
      </c>
      <c r="K683" s="218">
        <f t="shared" si="118"/>
        <v>6144</v>
      </c>
      <c r="L683" s="30"/>
    </row>
    <row r="684" spans="1:49" s="26" customFormat="1" ht="13.5" x14ac:dyDescent="0.25">
      <c r="A684" s="159"/>
      <c r="B684" s="299" t="s">
        <v>1122</v>
      </c>
      <c r="C684" s="299"/>
      <c r="D684" s="299"/>
      <c r="E684" s="299"/>
      <c r="F684" s="219">
        <f>F683</f>
        <v>38400</v>
      </c>
      <c r="G684" s="219"/>
      <c r="H684" s="219"/>
      <c r="I684" s="219"/>
      <c r="J684" s="219"/>
      <c r="K684" s="219">
        <f t="shared" ref="K684" si="121">K683</f>
        <v>6144</v>
      </c>
      <c r="L684" s="30"/>
    </row>
    <row r="685" spans="1:49" s="26" customFormat="1" ht="13.5" x14ac:dyDescent="0.25">
      <c r="A685" s="159"/>
      <c r="B685" s="309" t="s">
        <v>1285</v>
      </c>
      <c r="C685" s="310"/>
      <c r="D685" s="310"/>
      <c r="E685" s="310"/>
      <c r="F685" s="310"/>
      <c r="G685" s="311"/>
      <c r="H685" s="18"/>
      <c r="I685" s="218">
        <f t="shared" ref="I685:I699" si="122">D685*0.16</f>
        <v>0</v>
      </c>
      <c r="J685" s="218">
        <f t="shared" ref="J685:J699" si="123">E685</f>
        <v>0</v>
      </c>
      <c r="K685" s="218">
        <f t="shared" si="118"/>
        <v>0</v>
      </c>
      <c r="L685" s="30"/>
    </row>
    <row r="686" spans="1:49" s="26" customFormat="1" x14ac:dyDescent="0.2">
      <c r="A686" s="159">
        <v>1</v>
      </c>
      <c r="B686" s="203" t="s">
        <v>934</v>
      </c>
      <c r="C686" s="204" t="s">
        <v>57</v>
      </c>
      <c r="D686" s="204">
        <v>125</v>
      </c>
      <c r="E686" s="205">
        <v>470</v>
      </c>
      <c r="F686" s="201">
        <f t="shared" ref="F686:F699" si="124">D686*E686</f>
        <v>58750</v>
      </c>
      <c r="G686" s="161" t="s">
        <v>122</v>
      </c>
      <c r="H686" s="18"/>
      <c r="I686" s="218">
        <f t="shared" si="122"/>
        <v>20</v>
      </c>
      <c r="J686" s="218">
        <f t="shared" si="123"/>
        <v>470</v>
      </c>
      <c r="K686" s="218">
        <f t="shared" si="118"/>
        <v>9400</v>
      </c>
      <c r="L686" s="30"/>
    </row>
    <row r="687" spans="1:49" s="26" customFormat="1" x14ac:dyDescent="0.2">
      <c r="A687" s="159">
        <v>2</v>
      </c>
      <c r="B687" s="203" t="s">
        <v>935</v>
      </c>
      <c r="C687" s="204" t="s">
        <v>57</v>
      </c>
      <c r="D687" s="204">
        <v>380</v>
      </c>
      <c r="E687" s="205">
        <v>564</v>
      </c>
      <c r="F687" s="201">
        <f t="shared" si="124"/>
        <v>214320</v>
      </c>
      <c r="G687" s="161" t="s">
        <v>122</v>
      </c>
      <c r="H687" s="18"/>
      <c r="I687" s="218">
        <f t="shared" si="122"/>
        <v>60.800000000000004</v>
      </c>
      <c r="J687" s="218">
        <f t="shared" si="123"/>
        <v>564</v>
      </c>
      <c r="K687" s="218">
        <f t="shared" si="118"/>
        <v>34291.200000000004</v>
      </c>
      <c r="L687" s="30"/>
    </row>
    <row r="688" spans="1:49" s="26" customFormat="1" x14ac:dyDescent="0.2">
      <c r="A688" s="159">
        <v>3</v>
      </c>
      <c r="B688" s="203" t="s">
        <v>936</v>
      </c>
      <c r="C688" s="204" t="s">
        <v>57</v>
      </c>
      <c r="D688" s="204">
        <v>300</v>
      </c>
      <c r="E688" s="205">
        <v>717.6</v>
      </c>
      <c r="F688" s="201">
        <f t="shared" si="124"/>
        <v>215280</v>
      </c>
      <c r="G688" s="161" t="s">
        <v>122</v>
      </c>
      <c r="H688" s="18"/>
      <c r="I688" s="218">
        <f t="shared" si="122"/>
        <v>48</v>
      </c>
      <c r="J688" s="218">
        <f t="shared" si="123"/>
        <v>717.6</v>
      </c>
      <c r="K688" s="218">
        <f t="shared" si="118"/>
        <v>34444.800000000003</v>
      </c>
      <c r="L688" s="30"/>
    </row>
    <row r="689" spans="1:12" s="26" customFormat="1" x14ac:dyDescent="0.2">
      <c r="A689" s="159">
        <v>4</v>
      </c>
      <c r="B689" s="203" t="s">
        <v>937</v>
      </c>
      <c r="C689" s="204" t="s">
        <v>57</v>
      </c>
      <c r="D689" s="204">
        <v>140</v>
      </c>
      <c r="E689" s="205">
        <v>737.00000000000011</v>
      </c>
      <c r="F689" s="201">
        <f t="shared" si="124"/>
        <v>103180.00000000001</v>
      </c>
      <c r="G689" s="161" t="s">
        <v>122</v>
      </c>
      <c r="H689" s="132"/>
      <c r="I689" s="212">
        <f t="shared" si="122"/>
        <v>22.400000000000002</v>
      </c>
      <c r="J689" s="212">
        <f t="shared" si="123"/>
        <v>737.00000000000011</v>
      </c>
      <c r="K689" s="212">
        <f t="shared" si="118"/>
        <v>16508.800000000003</v>
      </c>
      <c r="L689" s="30"/>
    </row>
    <row r="690" spans="1:12" s="26" customFormat="1" x14ac:dyDescent="0.2">
      <c r="A690" s="159">
        <v>5</v>
      </c>
      <c r="B690" s="203" t="s">
        <v>938</v>
      </c>
      <c r="C690" s="204" t="s">
        <v>57</v>
      </c>
      <c r="D690" s="204">
        <v>60</v>
      </c>
      <c r="E690" s="205">
        <v>1287</v>
      </c>
      <c r="F690" s="201">
        <f t="shared" si="124"/>
        <v>77220</v>
      </c>
      <c r="G690" s="161" t="s">
        <v>122</v>
      </c>
      <c r="H690" s="132"/>
      <c r="I690" s="212">
        <f t="shared" si="122"/>
        <v>9.6</v>
      </c>
      <c r="J690" s="212">
        <f t="shared" si="123"/>
        <v>1287</v>
      </c>
      <c r="K690" s="212">
        <f t="shared" si="118"/>
        <v>12355.199999999999</v>
      </c>
      <c r="L690" s="30"/>
    </row>
    <row r="691" spans="1:12" s="26" customFormat="1" x14ac:dyDescent="0.2">
      <c r="A691" s="159">
        <v>6</v>
      </c>
      <c r="B691" s="203" t="s">
        <v>940</v>
      </c>
      <c r="C691" s="204" t="s">
        <v>57</v>
      </c>
      <c r="D691" s="204">
        <v>65</v>
      </c>
      <c r="E691" s="205">
        <v>744</v>
      </c>
      <c r="F691" s="201">
        <f t="shared" si="124"/>
        <v>48360</v>
      </c>
      <c r="G691" s="161" t="s">
        <v>122</v>
      </c>
      <c r="H691" s="132"/>
      <c r="I691" s="212">
        <f t="shared" si="122"/>
        <v>10.4</v>
      </c>
      <c r="J691" s="212">
        <f t="shared" si="123"/>
        <v>744</v>
      </c>
      <c r="K691" s="212">
        <f t="shared" si="118"/>
        <v>7737.6</v>
      </c>
      <c r="L691" s="30"/>
    </row>
    <row r="692" spans="1:12" s="26" customFormat="1" x14ac:dyDescent="0.2">
      <c r="A692" s="159">
        <v>7</v>
      </c>
      <c r="B692" s="203" t="s">
        <v>941</v>
      </c>
      <c r="C692" s="204" t="s">
        <v>57</v>
      </c>
      <c r="D692" s="204">
        <v>665</v>
      </c>
      <c r="E692" s="205">
        <v>1200</v>
      </c>
      <c r="F692" s="201">
        <f t="shared" si="124"/>
        <v>798000</v>
      </c>
      <c r="G692" s="161" t="s">
        <v>122</v>
      </c>
      <c r="H692" s="132"/>
      <c r="I692" s="212">
        <f t="shared" si="122"/>
        <v>106.4</v>
      </c>
      <c r="J692" s="212">
        <f t="shared" si="123"/>
        <v>1200</v>
      </c>
      <c r="K692" s="212">
        <f t="shared" si="118"/>
        <v>127680</v>
      </c>
      <c r="L692" s="30"/>
    </row>
    <row r="693" spans="1:12" s="26" customFormat="1" x14ac:dyDescent="0.2">
      <c r="A693" s="159">
        <v>8</v>
      </c>
      <c r="B693" s="203" t="s">
        <v>942</v>
      </c>
      <c r="C693" s="204" t="s">
        <v>57</v>
      </c>
      <c r="D693" s="204">
        <v>20</v>
      </c>
      <c r="E693" s="205">
        <v>2970.0000000000005</v>
      </c>
      <c r="F693" s="201">
        <f t="shared" si="124"/>
        <v>59400.000000000007</v>
      </c>
      <c r="G693" s="161" t="s">
        <v>122</v>
      </c>
      <c r="H693" s="132"/>
      <c r="I693" s="212">
        <f t="shared" si="122"/>
        <v>3.2</v>
      </c>
      <c r="J693" s="212">
        <f t="shared" si="123"/>
        <v>2970.0000000000005</v>
      </c>
      <c r="K693" s="212">
        <f t="shared" si="118"/>
        <v>9504.0000000000018</v>
      </c>
      <c r="L693" s="30"/>
    </row>
    <row r="694" spans="1:12" s="26" customFormat="1" x14ac:dyDescent="0.2">
      <c r="A694" s="159">
        <v>9</v>
      </c>
      <c r="B694" s="203" t="s">
        <v>944</v>
      </c>
      <c r="C694" s="204" t="s">
        <v>57</v>
      </c>
      <c r="D694" s="204">
        <v>40</v>
      </c>
      <c r="E694" s="205">
        <v>3220</v>
      </c>
      <c r="F694" s="201">
        <f t="shared" si="124"/>
        <v>128800</v>
      </c>
      <c r="G694" s="161" t="s">
        <v>122</v>
      </c>
      <c r="H694" s="132"/>
      <c r="I694" s="212">
        <f t="shared" si="122"/>
        <v>6.4</v>
      </c>
      <c r="J694" s="212">
        <f t="shared" si="123"/>
        <v>3220</v>
      </c>
      <c r="K694" s="212">
        <f t="shared" si="118"/>
        <v>20608</v>
      </c>
      <c r="L694" s="30"/>
    </row>
    <row r="695" spans="1:12" s="26" customFormat="1" x14ac:dyDescent="0.2">
      <c r="A695" s="159">
        <v>10</v>
      </c>
      <c r="B695" s="203" t="s">
        <v>945</v>
      </c>
      <c r="C695" s="204" t="s">
        <v>57</v>
      </c>
      <c r="D695" s="204">
        <v>105</v>
      </c>
      <c r="E695" s="205">
        <v>2520</v>
      </c>
      <c r="F695" s="201">
        <f t="shared" si="124"/>
        <v>264600</v>
      </c>
      <c r="G695" s="161" t="s">
        <v>122</v>
      </c>
      <c r="H695" s="132"/>
      <c r="I695" s="212">
        <f t="shared" si="122"/>
        <v>16.8</v>
      </c>
      <c r="J695" s="212">
        <f t="shared" si="123"/>
        <v>2520</v>
      </c>
      <c r="K695" s="212">
        <f t="shared" si="118"/>
        <v>42336</v>
      </c>
      <c r="L695" s="30"/>
    </row>
    <row r="696" spans="1:12" s="26" customFormat="1" x14ac:dyDescent="0.2">
      <c r="A696" s="159">
        <v>11</v>
      </c>
      <c r="B696" s="203" t="s">
        <v>946</v>
      </c>
      <c r="C696" s="204" t="s">
        <v>57</v>
      </c>
      <c r="D696" s="204">
        <v>20</v>
      </c>
      <c r="E696" s="205">
        <v>16128</v>
      </c>
      <c r="F696" s="201">
        <f t="shared" si="124"/>
        <v>322560</v>
      </c>
      <c r="G696" s="161" t="s">
        <v>122</v>
      </c>
      <c r="H696" s="132"/>
      <c r="I696" s="212">
        <f t="shared" si="122"/>
        <v>3.2</v>
      </c>
      <c r="J696" s="212">
        <f t="shared" si="123"/>
        <v>16128</v>
      </c>
      <c r="K696" s="212">
        <f t="shared" si="118"/>
        <v>51609.600000000006</v>
      </c>
      <c r="L696" s="30"/>
    </row>
    <row r="697" spans="1:12" s="26" customFormat="1" x14ac:dyDescent="0.2">
      <c r="A697" s="159">
        <v>12</v>
      </c>
      <c r="B697" s="203" t="s">
        <v>947</v>
      </c>
      <c r="C697" s="204" t="s">
        <v>57</v>
      </c>
      <c r="D697" s="204">
        <v>100</v>
      </c>
      <c r="E697" s="205">
        <v>17500</v>
      </c>
      <c r="F697" s="201">
        <f t="shared" si="124"/>
        <v>1750000</v>
      </c>
      <c r="G697" s="161" t="s">
        <v>122</v>
      </c>
      <c r="H697" s="132"/>
      <c r="I697" s="212">
        <f t="shared" si="122"/>
        <v>16</v>
      </c>
      <c r="J697" s="212">
        <f t="shared" si="123"/>
        <v>17500</v>
      </c>
      <c r="K697" s="212">
        <f t="shared" si="118"/>
        <v>280000</v>
      </c>
      <c r="L697" s="30"/>
    </row>
    <row r="698" spans="1:12" s="26" customFormat="1" x14ac:dyDescent="0.2">
      <c r="A698" s="159">
        <v>13</v>
      </c>
      <c r="B698" s="203" t="s">
        <v>1286</v>
      </c>
      <c r="C698" s="204" t="s">
        <v>57</v>
      </c>
      <c r="D698" s="204">
        <v>20</v>
      </c>
      <c r="E698" s="205">
        <v>16128</v>
      </c>
      <c r="F698" s="201">
        <f t="shared" si="124"/>
        <v>322560</v>
      </c>
      <c r="G698" s="161" t="s">
        <v>122</v>
      </c>
      <c r="H698" s="132"/>
      <c r="I698" s="212">
        <f t="shared" si="122"/>
        <v>3.2</v>
      </c>
      <c r="J698" s="212">
        <f t="shared" si="123"/>
        <v>16128</v>
      </c>
      <c r="K698" s="212">
        <f t="shared" si="118"/>
        <v>51609.600000000006</v>
      </c>
      <c r="L698" s="30"/>
    </row>
    <row r="699" spans="1:12" s="26" customFormat="1" x14ac:dyDescent="0.2">
      <c r="A699" s="159">
        <v>14</v>
      </c>
      <c r="B699" s="203" t="s">
        <v>948</v>
      </c>
      <c r="C699" s="204" t="s">
        <v>57</v>
      </c>
      <c r="D699" s="204">
        <v>50</v>
      </c>
      <c r="E699" s="205">
        <v>1344</v>
      </c>
      <c r="F699" s="201">
        <f t="shared" si="124"/>
        <v>67200</v>
      </c>
      <c r="G699" s="161" t="s">
        <v>122</v>
      </c>
      <c r="H699" s="132"/>
      <c r="I699" s="212">
        <f t="shared" si="122"/>
        <v>8</v>
      </c>
      <c r="J699" s="212">
        <f t="shared" si="123"/>
        <v>1344</v>
      </c>
      <c r="K699" s="212">
        <f t="shared" si="118"/>
        <v>10752</v>
      </c>
      <c r="L699" s="30"/>
    </row>
    <row r="700" spans="1:12" s="26" customFormat="1" ht="13.5" x14ac:dyDescent="0.25">
      <c r="A700" s="159"/>
      <c r="B700" s="299" t="s">
        <v>1122</v>
      </c>
      <c r="C700" s="299"/>
      <c r="D700" s="299"/>
      <c r="E700" s="299"/>
      <c r="F700" s="213">
        <f>SUM(F686:F699)</f>
        <v>4430230</v>
      </c>
      <c r="G700" s="213"/>
      <c r="H700" s="213"/>
      <c r="I700" s="213"/>
      <c r="J700" s="213"/>
      <c r="K700" s="213">
        <f>SUM(K686:K699)</f>
        <v>708836.79999999993</v>
      </c>
      <c r="L700" s="30"/>
    </row>
    <row r="701" spans="1:12" s="26" customFormat="1" ht="13.5" x14ac:dyDescent="0.25">
      <c r="A701" s="159"/>
      <c r="B701" s="309" t="s">
        <v>949</v>
      </c>
      <c r="C701" s="310"/>
      <c r="D701" s="310"/>
      <c r="E701" s="310"/>
      <c r="F701" s="310"/>
      <c r="G701" s="311"/>
      <c r="H701" s="132"/>
      <c r="I701" s="212">
        <f t="shared" ref="I701:I707" si="125">D701*0.16</f>
        <v>0</v>
      </c>
      <c r="J701" s="212">
        <f t="shared" ref="J701:J707" si="126">E701</f>
        <v>0</v>
      </c>
      <c r="K701" s="212">
        <f t="shared" si="118"/>
        <v>0</v>
      </c>
      <c r="L701" s="30"/>
    </row>
    <row r="702" spans="1:12" s="26" customFormat="1" x14ac:dyDescent="0.2">
      <c r="A702" s="159">
        <v>1</v>
      </c>
      <c r="B702" s="203" t="s">
        <v>950</v>
      </c>
      <c r="C702" s="204" t="s">
        <v>126</v>
      </c>
      <c r="D702" s="204">
        <v>115</v>
      </c>
      <c r="E702" s="205">
        <v>2500</v>
      </c>
      <c r="F702" s="201">
        <f t="shared" ref="F702:F707" si="127">D702*E702</f>
        <v>287500</v>
      </c>
      <c r="G702" s="161" t="s">
        <v>122</v>
      </c>
      <c r="H702" s="132"/>
      <c r="I702" s="212">
        <f t="shared" si="125"/>
        <v>18.400000000000002</v>
      </c>
      <c r="J702" s="212">
        <f t="shared" si="126"/>
        <v>2500</v>
      </c>
      <c r="K702" s="212">
        <f t="shared" si="118"/>
        <v>46000.000000000007</v>
      </c>
      <c r="L702" s="30"/>
    </row>
    <row r="703" spans="1:12" s="26" customFormat="1" x14ac:dyDescent="0.2">
      <c r="A703" s="159">
        <v>2</v>
      </c>
      <c r="B703" s="203" t="s">
        <v>952</v>
      </c>
      <c r="C703" s="204" t="s">
        <v>126</v>
      </c>
      <c r="D703" s="204">
        <v>10</v>
      </c>
      <c r="E703" s="205">
        <v>2050</v>
      </c>
      <c r="F703" s="201">
        <f t="shared" si="127"/>
        <v>20500</v>
      </c>
      <c r="G703" s="161" t="s">
        <v>122</v>
      </c>
      <c r="H703" s="132"/>
      <c r="I703" s="212">
        <f t="shared" si="125"/>
        <v>1.6</v>
      </c>
      <c r="J703" s="212">
        <f t="shared" si="126"/>
        <v>2050</v>
      </c>
      <c r="K703" s="212">
        <f t="shared" si="118"/>
        <v>3280</v>
      </c>
      <c r="L703" s="30"/>
    </row>
    <row r="704" spans="1:12" s="26" customFormat="1" x14ac:dyDescent="0.2">
      <c r="A704" s="159">
        <v>3</v>
      </c>
      <c r="B704" s="203" t="s">
        <v>953</v>
      </c>
      <c r="C704" s="204" t="s">
        <v>126</v>
      </c>
      <c r="D704" s="204">
        <v>10</v>
      </c>
      <c r="E704" s="205">
        <v>2200</v>
      </c>
      <c r="F704" s="201">
        <f t="shared" si="127"/>
        <v>22000</v>
      </c>
      <c r="G704" s="161" t="s">
        <v>122</v>
      </c>
      <c r="H704" s="132"/>
      <c r="I704" s="212">
        <f t="shared" si="125"/>
        <v>1.6</v>
      </c>
      <c r="J704" s="212">
        <f t="shared" si="126"/>
        <v>2200</v>
      </c>
      <c r="K704" s="212">
        <f t="shared" si="118"/>
        <v>3520</v>
      </c>
      <c r="L704" s="30"/>
    </row>
    <row r="705" spans="1:12" s="26" customFormat="1" x14ac:dyDescent="0.2">
      <c r="A705" s="159">
        <v>4</v>
      </c>
      <c r="B705" s="203" t="s">
        <v>954</v>
      </c>
      <c r="C705" s="204" t="s">
        <v>126</v>
      </c>
      <c r="D705" s="204">
        <v>135</v>
      </c>
      <c r="E705" s="205">
        <v>2200</v>
      </c>
      <c r="F705" s="201">
        <f t="shared" si="127"/>
        <v>297000</v>
      </c>
      <c r="G705" s="161" t="s">
        <v>122</v>
      </c>
      <c r="H705" s="132"/>
      <c r="I705" s="212">
        <f t="shared" si="125"/>
        <v>21.6</v>
      </c>
      <c r="J705" s="212">
        <f t="shared" si="126"/>
        <v>2200</v>
      </c>
      <c r="K705" s="212">
        <f t="shared" si="118"/>
        <v>47520</v>
      </c>
      <c r="L705" s="30"/>
    </row>
    <row r="706" spans="1:12" s="26" customFormat="1" x14ac:dyDescent="0.2">
      <c r="A706" s="159">
        <v>5</v>
      </c>
      <c r="B706" s="203" t="s">
        <v>1287</v>
      </c>
      <c r="C706" s="204" t="s">
        <v>126</v>
      </c>
      <c r="D706" s="204">
        <v>15</v>
      </c>
      <c r="E706" s="205">
        <v>3000</v>
      </c>
      <c r="F706" s="201">
        <f t="shared" si="127"/>
        <v>45000</v>
      </c>
      <c r="G706" s="161" t="s">
        <v>122</v>
      </c>
      <c r="H706" s="132"/>
      <c r="I706" s="212">
        <f t="shared" si="125"/>
        <v>2.4</v>
      </c>
      <c r="J706" s="212">
        <f t="shared" si="126"/>
        <v>3000</v>
      </c>
      <c r="K706" s="212">
        <f t="shared" si="118"/>
        <v>7200</v>
      </c>
      <c r="L706" s="30"/>
    </row>
    <row r="707" spans="1:12" s="26" customFormat="1" x14ac:dyDescent="0.2">
      <c r="A707" s="159">
        <v>6</v>
      </c>
      <c r="B707" s="203" t="s">
        <v>1288</v>
      </c>
      <c r="C707" s="204" t="s">
        <v>126</v>
      </c>
      <c r="D707" s="204">
        <v>15</v>
      </c>
      <c r="E707" s="205">
        <v>3000</v>
      </c>
      <c r="F707" s="201">
        <f t="shared" si="127"/>
        <v>45000</v>
      </c>
      <c r="G707" s="161" t="s">
        <v>122</v>
      </c>
      <c r="H707" s="132"/>
      <c r="I707" s="212">
        <f t="shared" si="125"/>
        <v>2.4</v>
      </c>
      <c r="J707" s="212">
        <f t="shared" si="126"/>
        <v>3000</v>
      </c>
      <c r="K707" s="212">
        <f t="shared" si="118"/>
        <v>7200</v>
      </c>
      <c r="L707" s="30"/>
    </row>
    <row r="708" spans="1:12" s="26" customFormat="1" ht="13.5" x14ac:dyDescent="0.25">
      <c r="A708" s="159"/>
      <c r="B708" s="299" t="s">
        <v>1122</v>
      </c>
      <c r="C708" s="299"/>
      <c r="D708" s="299"/>
      <c r="E708" s="299"/>
      <c r="F708" s="213">
        <f>SUM(F702:F707)</f>
        <v>717000</v>
      </c>
      <c r="G708" s="213"/>
      <c r="H708" s="213"/>
      <c r="I708" s="213"/>
      <c r="J708" s="213"/>
      <c r="K708" s="213">
        <f t="shared" ref="K708" si="128">SUM(K702:K707)</f>
        <v>114720</v>
      </c>
      <c r="L708" s="30"/>
    </row>
    <row r="709" spans="1:12" s="26" customFormat="1" ht="13.5" x14ac:dyDescent="0.25">
      <c r="A709" s="159"/>
      <c r="B709" s="309" t="s">
        <v>957</v>
      </c>
      <c r="C709" s="310"/>
      <c r="D709" s="310"/>
      <c r="E709" s="310"/>
      <c r="F709" s="310"/>
      <c r="G709" s="311"/>
      <c r="H709" s="132"/>
      <c r="I709" s="212">
        <f t="shared" ref="I709:I713" si="129">D709*0.16</f>
        <v>0</v>
      </c>
      <c r="J709" s="212">
        <f t="shared" ref="J709:J713" si="130">E709</f>
        <v>0</v>
      </c>
      <c r="K709" s="212">
        <f t="shared" si="118"/>
        <v>0</v>
      </c>
      <c r="L709" s="30"/>
    </row>
    <row r="710" spans="1:12" s="26" customFormat="1" x14ac:dyDescent="0.2">
      <c r="A710" s="159">
        <v>1</v>
      </c>
      <c r="B710" s="203" t="s">
        <v>958</v>
      </c>
      <c r="C710" s="161" t="s">
        <v>57</v>
      </c>
      <c r="D710" s="161">
        <v>30</v>
      </c>
      <c r="E710" s="207">
        <v>4032</v>
      </c>
      <c r="F710" s="201">
        <f t="shared" ref="F710:F713" si="131">D710*E710</f>
        <v>120960</v>
      </c>
      <c r="G710" s="161" t="s">
        <v>122</v>
      </c>
      <c r="H710" s="132"/>
      <c r="I710" s="212">
        <f t="shared" si="129"/>
        <v>4.8</v>
      </c>
      <c r="J710" s="212">
        <f t="shared" si="130"/>
        <v>4032</v>
      </c>
      <c r="K710" s="212">
        <f t="shared" si="118"/>
        <v>19353.599999999999</v>
      </c>
      <c r="L710" s="30"/>
    </row>
    <row r="711" spans="1:12" s="26" customFormat="1" x14ac:dyDescent="0.2">
      <c r="A711" s="159">
        <v>2</v>
      </c>
      <c r="B711" s="203" t="s">
        <v>1289</v>
      </c>
      <c r="C711" s="161" t="s">
        <v>57</v>
      </c>
      <c r="D711" s="161">
        <v>30</v>
      </c>
      <c r="E711" s="207">
        <v>4032</v>
      </c>
      <c r="F711" s="201">
        <f t="shared" si="131"/>
        <v>120960</v>
      </c>
      <c r="G711" s="161" t="s">
        <v>122</v>
      </c>
      <c r="H711" s="132"/>
      <c r="I711" s="212">
        <f t="shared" si="129"/>
        <v>4.8</v>
      </c>
      <c r="J711" s="212">
        <f t="shared" si="130"/>
        <v>4032</v>
      </c>
      <c r="K711" s="212">
        <f t="shared" si="118"/>
        <v>19353.599999999999</v>
      </c>
      <c r="L711" s="30"/>
    </row>
    <row r="712" spans="1:12" s="26" customFormat="1" x14ac:dyDescent="0.2">
      <c r="A712" s="159">
        <v>3</v>
      </c>
      <c r="B712" s="203" t="s">
        <v>1290</v>
      </c>
      <c r="C712" s="161" t="s">
        <v>57</v>
      </c>
      <c r="D712" s="161">
        <v>10</v>
      </c>
      <c r="E712" s="207">
        <v>4940</v>
      </c>
      <c r="F712" s="201">
        <f t="shared" si="131"/>
        <v>49400</v>
      </c>
      <c r="G712" s="161" t="s">
        <v>122</v>
      </c>
      <c r="H712" s="132"/>
      <c r="I712" s="212">
        <f t="shared" si="129"/>
        <v>1.6</v>
      </c>
      <c r="J712" s="212">
        <f t="shared" si="130"/>
        <v>4940</v>
      </c>
      <c r="K712" s="212">
        <f t="shared" si="118"/>
        <v>7904</v>
      </c>
      <c r="L712" s="30"/>
    </row>
    <row r="713" spans="1:12" s="26" customFormat="1" x14ac:dyDescent="0.2">
      <c r="A713" s="159">
        <v>4</v>
      </c>
      <c r="B713" s="203" t="s">
        <v>965</v>
      </c>
      <c r="C713" s="161" t="s">
        <v>57</v>
      </c>
      <c r="D713" s="161">
        <v>10</v>
      </c>
      <c r="E713" s="207">
        <v>2052</v>
      </c>
      <c r="F713" s="201">
        <f t="shared" si="131"/>
        <v>20520</v>
      </c>
      <c r="G713" s="161" t="s">
        <v>122</v>
      </c>
      <c r="H713" s="132"/>
      <c r="I713" s="212">
        <f t="shared" si="129"/>
        <v>1.6</v>
      </c>
      <c r="J713" s="212">
        <f t="shared" si="130"/>
        <v>2052</v>
      </c>
      <c r="K713" s="212">
        <f t="shared" si="118"/>
        <v>3283.2000000000003</v>
      </c>
      <c r="L713" s="30"/>
    </row>
    <row r="714" spans="1:12" s="26" customFormat="1" ht="13.5" x14ac:dyDescent="0.25">
      <c r="A714" s="159"/>
      <c r="B714" s="299" t="s">
        <v>1122</v>
      </c>
      <c r="C714" s="299"/>
      <c r="D714" s="299"/>
      <c r="E714" s="299"/>
      <c r="F714" s="213">
        <f>SUM(F710:F713)</f>
        <v>311840</v>
      </c>
      <c r="G714" s="213"/>
      <c r="H714" s="213"/>
      <c r="I714" s="213"/>
      <c r="J714" s="213"/>
      <c r="K714" s="213">
        <f>SUM(K710:K713)</f>
        <v>49894.399999999994</v>
      </c>
      <c r="L714" s="30"/>
    </row>
    <row r="715" spans="1:12" s="26" customFormat="1" ht="13.5" x14ac:dyDescent="0.25">
      <c r="A715" s="159"/>
      <c r="B715" s="309" t="s">
        <v>1291</v>
      </c>
      <c r="C715" s="310"/>
      <c r="D715" s="310"/>
      <c r="E715" s="310"/>
      <c r="F715" s="310"/>
      <c r="G715" s="311"/>
      <c r="H715" s="132"/>
      <c r="I715" s="212">
        <f t="shared" ref="I715:I726" si="132">D715*0.16</f>
        <v>0</v>
      </c>
      <c r="J715" s="212">
        <f t="shared" ref="J715:J726" si="133">E715</f>
        <v>0</v>
      </c>
      <c r="K715" s="212">
        <f t="shared" si="118"/>
        <v>0</v>
      </c>
      <c r="L715" s="30"/>
    </row>
    <row r="716" spans="1:12" s="26" customFormat="1" x14ac:dyDescent="0.2">
      <c r="A716" s="159">
        <v>1</v>
      </c>
      <c r="B716" s="197" t="s">
        <v>1044</v>
      </c>
      <c r="C716" s="161" t="s">
        <v>124</v>
      </c>
      <c r="D716" s="161">
        <v>2</v>
      </c>
      <c r="E716" s="207">
        <v>2400000</v>
      </c>
      <c r="F716" s="201">
        <f t="shared" ref="F716:F726" si="134">D716*E716</f>
        <v>4800000</v>
      </c>
      <c r="G716" s="161" t="s">
        <v>122</v>
      </c>
      <c r="H716" s="132"/>
      <c r="I716" s="212">
        <f t="shared" si="132"/>
        <v>0.32</v>
      </c>
      <c r="J716" s="212">
        <f t="shared" si="133"/>
        <v>2400000</v>
      </c>
      <c r="K716" s="212">
        <f t="shared" si="118"/>
        <v>768000</v>
      </c>
      <c r="L716" s="30"/>
    </row>
    <row r="717" spans="1:12" s="26" customFormat="1" x14ac:dyDescent="0.2">
      <c r="A717" s="159">
        <v>2</v>
      </c>
      <c r="B717" s="197" t="s">
        <v>1045</v>
      </c>
      <c r="C717" s="161" t="s">
        <v>124</v>
      </c>
      <c r="D717" s="161">
        <v>0.5</v>
      </c>
      <c r="E717" s="207">
        <v>3100000</v>
      </c>
      <c r="F717" s="201">
        <f t="shared" si="134"/>
        <v>1550000</v>
      </c>
      <c r="G717" s="161" t="s">
        <v>122</v>
      </c>
      <c r="H717" s="132"/>
      <c r="I717" s="212">
        <f t="shared" si="132"/>
        <v>0.08</v>
      </c>
      <c r="J717" s="212">
        <f t="shared" si="133"/>
        <v>3100000</v>
      </c>
      <c r="K717" s="212">
        <f t="shared" si="118"/>
        <v>248000</v>
      </c>
      <c r="L717" s="30"/>
    </row>
    <row r="718" spans="1:12" s="26" customFormat="1" x14ac:dyDescent="0.2">
      <c r="A718" s="159">
        <v>3</v>
      </c>
      <c r="B718" s="197" t="s">
        <v>1046</v>
      </c>
      <c r="C718" s="161" t="s">
        <v>124</v>
      </c>
      <c r="D718" s="161">
        <v>0.5</v>
      </c>
      <c r="E718" s="207">
        <v>3480000</v>
      </c>
      <c r="F718" s="201">
        <f t="shared" si="134"/>
        <v>1740000</v>
      </c>
      <c r="G718" s="161" t="s">
        <v>122</v>
      </c>
      <c r="H718" s="132"/>
      <c r="I718" s="212">
        <f t="shared" si="132"/>
        <v>0.08</v>
      </c>
      <c r="J718" s="212">
        <f t="shared" si="133"/>
        <v>3480000</v>
      </c>
      <c r="K718" s="212">
        <f t="shared" si="118"/>
        <v>278400</v>
      </c>
      <c r="L718" s="30"/>
    </row>
    <row r="719" spans="1:12" s="26" customFormat="1" x14ac:dyDescent="0.2">
      <c r="A719" s="159">
        <v>4</v>
      </c>
      <c r="B719" s="197" t="s">
        <v>1047</v>
      </c>
      <c r="C719" s="161" t="s">
        <v>124</v>
      </c>
      <c r="D719" s="161">
        <v>0.5</v>
      </c>
      <c r="E719" s="207">
        <v>2300000</v>
      </c>
      <c r="F719" s="201">
        <f t="shared" si="134"/>
        <v>1150000</v>
      </c>
      <c r="G719" s="161" t="s">
        <v>122</v>
      </c>
      <c r="H719" s="132"/>
      <c r="I719" s="212">
        <f t="shared" si="132"/>
        <v>0.08</v>
      </c>
      <c r="J719" s="212">
        <f t="shared" si="133"/>
        <v>2300000</v>
      </c>
      <c r="K719" s="212">
        <f t="shared" si="118"/>
        <v>184000</v>
      </c>
      <c r="L719" s="30"/>
    </row>
    <row r="720" spans="1:12" s="26" customFormat="1" x14ac:dyDescent="0.2">
      <c r="A720" s="159">
        <v>5</v>
      </c>
      <c r="B720" s="197" t="s">
        <v>1048</v>
      </c>
      <c r="C720" s="161" t="s">
        <v>124</v>
      </c>
      <c r="D720" s="161">
        <v>0.5</v>
      </c>
      <c r="E720" s="207">
        <v>2300000</v>
      </c>
      <c r="F720" s="201">
        <f t="shared" si="134"/>
        <v>1150000</v>
      </c>
      <c r="G720" s="161" t="s">
        <v>122</v>
      </c>
      <c r="H720" s="132"/>
      <c r="I720" s="212">
        <f t="shared" si="132"/>
        <v>0.08</v>
      </c>
      <c r="J720" s="212">
        <f t="shared" si="133"/>
        <v>2300000</v>
      </c>
      <c r="K720" s="212">
        <f t="shared" si="118"/>
        <v>184000</v>
      </c>
      <c r="L720" s="30"/>
    </row>
    <row r="721" spans="1:12" s="26" customFormat="1" x14ac:dyDescent="0.2">
      <c r="A721" s="159">
        <v>6</v>
      </c>
      <c r="B721" s="197" t="s">
        <v>1049</v>
      </c>
      <c r="C721" s="161" t="s">
        <v>124</v>
      </c>
      <c r="D721" s="161">
        <v>3</v>
      </c>
      <c r="E721" s="207">
        <v>3100000</v>
      </c>
      <c r="F721" s="201">
        <f t="shared" si="134"/>
        <v>9300000</v>
      </c>
      <c r="G721" s="161" t="s">
        <v>122</v>
      </c>
      <c r="H721" s="132"/>
      <c r="I721" s="212">
        <f t="shared" si="132"/>
        <v>0.48</v>
      </c>
      <c r="J721" s="212">
        <f t="shared" si="133"/>
        <v>3100000</v>
      </c>
      <c r="K721" s="212">
        <f t="shared" si="118"/>
        <v>1488000</v>
      </c>
      <c r="L721" s="30"/>
    </row>
    <row r="722" spans="1:12" s="26" customFormat="1" x14ac:dyDescent="0.2">
      <c r="A722" s="159">
        <v>7</v>
      </c>
      <c r="B722" s="197" t="s">
        <v>1050</v>
      </c>
      <c r="C722" s="161" t="s">
        <v>124</v>
      </c>
      <c r="D722" s="161">
        <v>1.5</v>
      </c>
      <c r="E722" s="207">
        <v>1930000</v>
      </c>
      <c r="F722" s="201">
        <f t="shared" si="134"/>
        <v>2895000</v>
      </c>
      <c r="G722" s="161" t="s">
        <v>122</v>
      </c>
      <c r="H722" s="132"/>
      <c r="I722" s="212">
        <f t="shared" si="132"/>
        <v>0.24</v>
      </c>
      <c r="J722" s="212">
        <f t="shared" si="133"/>
        <v>1930000</v>
      </c>
      <c r="K722" s="212">
        <f t="shared" si="118"/>
        <v>463200</v>
      </c>
      <c r="L722" s="30"/>
    </row>
    <row r="723" spans="1:12" s="26" customFormat="1" x14ac:dyDescent="0.2">
      <c r="A723" s="159">
        <v>8</v>
      </c>
      <c r="B723" s="197" t="s">
        <v>1051</v>
      </c>
      <c r="C723" s="161" t="s">
        <v>124</v>
      </c>
      <c r="D723" s="161">
        <v>0.5</v>
      </c>
      <c r="E723" s="207">
        <v>1950000</v>
      </c>
      <c r="F723" s="201">
        <f t="shared" si="134"/>
        <v>975000</v>
      </c>
      <c r="G723" s="161" t="s">
        <v>122</v>
      </c>
      <c r="H723" s="132"/>
      <c r="I723" s="212">
        <f t="shared" si="132"/>
        <v>0.08</v>
      </c>
      <c r="J723" s="212">
        <f t="shared" si="133"/>
        <v>1950000</v>
      </c>
      <c r="K723" s="212">
        <f t="shared" si="118"/>
        <v>156000</v>
      </c>
      <c r="L723" s="30"/>
    </row>
    <row r="724" spans="1:12" s="26" customFormat="1" x14ac:dyDescent="0.2">
      <c r="A724" s="159">
        <v>9</v>
      </c>
      <c r="B724" s="197" t="s">
        <v>1052</v>
      </c>
      <c r="C724" s="161" t="s">
        <v>124</v>
      </c>
      <c r="D724" s="161">
        <v>0.5</v>
      </c>
      <c r="E724" s="207">
        <v>2900000</v>
      </c>
      <c r="F724" s="201">
        <f t="shared" si="134"/>
        <v>1450000</v>
      </c>
      <c r="G724" s="161" t="s">
        <v>122</v>
      </c>
      <c r="H724" s="132"/>
      <c r="I724" s="212">
        <f t="shared" si="132"/>
        <v>0.08</v>
      </c>
      <c r="J724" s="212">
        <f t="shared" si="133"/>
        <v>2900000</v>
      </c>
      <c r="K724" s="212">
        <f t="shared" si="118"/>
        <v>232000</v>
      </c>
      <c r="L724" s="30"/>
    </row>
    <row r="725" spans="1:12" s="26" customFormat="1" x14ac:dyDescent="0.2">
      <c r="A725" s="159">
        <v>10</v>
      </c>
      <c r="B725" s="197" t="s">
        <v>1053</v>
      </c>
      <c r="C725" s="161" t="s">
        <v>124</v>
      </c>
      <c r="D725" s="161">
        <f>2.5+0.9</f>
        <v>3.4</v>
      </c>
      <c r="E725" s="207">
        <v>1850000</v>
      </c>
      <c r="F725" s="201">
        <f t="shared" si="134"/>
        <v>6290000</v>
      </c>
      <c r="G725" s="161" t="s">
        <v>122</v>
      </c>
      <c r="H725" s="132"/>
      <c r="I725" s="212">
        <f t="shared" si="132"/>
        <v>0.54400000000000004</v>
      </c>
      <c r="J725" s="212">
        <f t="shared" si="133"/>
        <v>1850000</v>
      </c>
      <c r="K725" s="212">
        <f t="shared" si="118"/>
        <v>1006400.0000000001</v>
      </c>
      <c r="L725" s="30"/>
    </row>
    <row r="726" spans="1:12" s="26" customFormat="1" x14ac:dyDescent="0.2">
      <c r="A726" s="159">
        <v>11</v>
      </c>
      <c r="B726" s="197" t="s">
        <v>1292</v>
      </c>
      <c r="C726" s="161" t="s">
        <v>1293</v>
      </c>
      <c r="D726" s="161">
        <v>2</v>
      </c>
      <c r="E726" s="207">
        <v>14250</v>
      </c>
      <c r="F726" s="201">
        <f t="shared" si="134"/>
        <v>28500</v>
      </c>
      <c r="G726" s="161" t="s">
        <v>122</v>
      </c>
      <c r="H726" s="132"/>
      <c r="I726" s="212">
        <f t="shared" si="132"/>
        <v>0.32</v>
      </c>
      <c r="J726" s="212">
        <f t="shared" si="133"/>
        <v>14250</v>
      </c>
      <c r="K726" s="212">
        <f t="shared" si="118"/>
        <v>4560</v>
      </c>
      <c r="L726" s="30"/>
    </row>
    <row r="727" spans="1:12" s="26" customFormat="1" ht="13.5" x14ac:dyDescent="0.25">
      <c r="A727" s="159"/>
      <c r="B727" s="299" t="s">
        <v>1122</v>
      </c>
      <c r="C727" s="299"/>
      <c r="D727" s="299"/>
      <c r="E727" s="299"/>
      <c r="F727" s="213">
        <f>SUM(F716:F726)</f>
        <v>31328500</v>
      </c>
      <c r="G727" s="213"/>
      <c r="H727" s="213"/>
      <c r="I727" s="213"/>
      <c r="J727" s="213"/>
      <c r="K727" s="213">
        <f t="shared" ref="K727" si="135">SUM(K716:K726)</f>
        <v>5012560</v>
      </c>
      <c r="L727" s="30"/>
    </row>
    <row r="728" spans="1:12" s="26" customFormat="1" ht="13.5" x14ac:dyDescent="0.2">
      <c r="A728" s="159"/>
      <c r="B728" s="306" t="s">
        <v>1294</v>
      </c>
      <c r="C728" s="307"/>
      <c r="D728" s="307"/>
      <c r="E728" s="307"/>
      <c r="F728" s="307"/>
      <c r="G728" s="308"/>
      <c r="H728" s="132"/>
      <c r="I728" s="212">
        <f t="shared" ref="I728:I737" si="136">D728*0.16</f>
        <v>0</v>
      </c>
      <c r="J728" s="212">
        <f t="shared" ref="J728:J737" si="137">E728</f>
        <v>0</v>
      </c>
      <c r="K728" s="212">
        <f t="shared" si="118"/>
        <v>0</v>
      </c>
      <c r="L728" s="30"/>
    </row>
    <row r="729" spans="1:12" s="26" customFormat="1" x14ac:dyDescent="0.2">
      <c r="A729" s="159">
        <v>1</v>
      </c>
      <c r="B729" s="197" t="s">
        <v>1295</v>
      </c>
      <c r="C729" s="161" t="s">
        <v>205</v>
      </c>
      <c r="D729" s="161">
        <f>70</f>
        <v>70</v>
      </c>
      <c r="E729" s="207">
        <v>650</v>
      </c>
      <c r="F729" s="201">
        <f t="shared" ref="F729:F737" si="138">D729*E729</f>
        <v>45500</v>
      </c>
      <c r="G729" s="161" t="s">
        <v>122</v>
      </c>
      <c r="H729" s="132"/>
      <c r="I729" s="212">
        <f t="shared" si="136"/>
        <v>11.200000000000001</v>
      </c>
      <c r="J729" s="212">
        <f t="shared" si="137"/>
        <v>650</v>
      </c>
      <c r="K729" s="212">
        <f t="shared" si="118"/>
        <v>7280.0000000000009</v>
      </c>
      <c r="L729" s="30"/>
    </row>
    <row r="730" spans="1:12" s="26" customFormat="1" x14ac:dyDescent="0.2">
      <c r="A730" s="159">
        <v>2</v>
      </c>
      <c r="B730" s="197" t="s">
        <v>1296</v>
      </c>
      <c r="C730" s="161" t="s">
        <v>205</v>
      </c>
      <c r="D730" s="161">
        <f>70+225</f>
        <v>295</v>
      </c>
      <c r="E730" s="207">
        <v>650</v>
      </c>
      <c r="F730" s="201">
        <f t="shared" si="138"/>
        <v>191750</v>
      </c>
      <c r="G730" s="161" t="s">
        <v>122</v>
      </c>
      <c r="H730" s="132"/>
      <c r="I730" s="212">
        <f t="shared" si="136"/>
        <v>47.2</v>
      </c>
      <c r="J730" s="212">
        <f t="shared" si="137"/>
        <v>650</v>
      </c>
      <c r="K730" s="212">
        <f t="shared" si="118"/>
        <v>30680.000000000004</v>
      </c>
      <c r="L730" s="30"/>
    </row>
    <row r="731" spans="1:12" s="26" customFormat="1" x14ac:dyDescent="0.2">
      <c r="A731" s="159">
        <v>3</v>
      </c>
      <c r="B731" s="197" t="s">
        <v>1297</v>
      </c>
      <c r="C731" s="161" t="s">
        <v>205</v>
      </c>
      <c r="D731" s="161">
        <f>70+225</f>
        <v>295</v>
      </c>
      <c r="E731" s="207">
        <v>650</v>
      </c>
      <c r="F731" s="201">
        <f t="shared" si="138"/>
        <v>191750</v>
      </c>
      <c r="G731" s="161" t="s">
        <v>122</v>
      </c>
      <c r="H731" s="132"/>
      <c r="I731" s="212">
        <f t="shared" si="136"/>
        <v>47.2</v>
      </c>
      <c r="J731" s="212">
        <f t="shared" si="137"/>
        <v>650</v>
      </c>
      <c r="K731" s="212">
        <f t="shared" si="118"/>
        <v>30680.000000000004</v>
      </c>
      <c r="L731" s="30"/>
    </row>
    <row r="732" spans="1:12" s="26" customFormat="1" x14ac:dyDescent="0.2">
      <c r="A732" s="159">
        <v>4</v>
      </c>
      <c r="B732" s="197" t="s">
        <v>1298</v>
      </c>
      <c r="C732" s="161" t="s">
        <v>205</v>
      </c>
      <c r="D732" s="161">
        <f>70+150</f>
        <v>220</v>
      </c>
      <c r="E732" s="207">
        <v>650</v>
      </c>
      <c r="F732" s="201">
        <f t="shared" si="138"/>
        <v>143000</v>
      </c>
      <c r="G732" s="161" t="s">
        <v>122</v>
      </c>
      <c r="H732" s="132"/>
      <c r="I732" s="212">
        <f t="shared" si="136"/>
        <v>35.200000000000003</v>
      </c>
      <c r="J732" s="212">
        <f t="shared" si="137"/>
        <v>650</v>
      </c>
      <c r="K732" s="212">
        <f t="shared" si="118"/>
        <v>22880.000000000004</v>
      </c>
      <c r="L732" s="30"/>
    </row>
    <row r="733" spans="1:12" s="26" customFormat="1" x14ac:dyDescent="0.2">
      <c r="A733" s="159">
        <v>5</v>
      </c>
      <c r="B733" s="197" t="s">
        <v>1299</v>
      </c>
      <c r="C733" s="161" t="s">
        <v>205</v>
      </c>
      <c r="D733" s="161">
        <v>70</v>
      </c>
      <c r="E733" s="207">
        <v>650</v>
      </c>
      <c r="F733" s="201">
        <f t="shared" si="138"/>
        <v>45500</v>
      </c>
      <c r="G733" s="161" t="s">
        <v>122</v>
      </c>
      <c r="H733" s="132"/>
      <c r="I733" s="212">
        <f t="shared" si="136"/>
        <v>11.200000000000001</v>
      </c>
      <c r="J733" s="212">
        <f t="shared" si="137"/>
        <v>650</v>
      </c>
      <c r="K733" s="212">
        <f t="shared" ref="K733:K769" si="139">I733*J733</f>
        <v>7280.0000000000009</v>
      </c>
      <c r="L733" s="30"/>
    </row>
    <row r="734" spans="1:12" s="26" customFormat="1" x14ac:dyDescent="0.2">
      <c r="A734" s="159">
        <v>6</v>
      </c>
      <c r="B734" s="197" t="s">
        <v>1300</v>
      </c>
      <c r="C734" s="161" t="s">
        <v>205</v>
      </c>
      <c r="D734" s="161">
        <v>70</v>
      </c>
      <c r="E734" s="207">
        <v>650</v>
      </c>
      <c r="F734" s="201">
        <f t="shared" si="138"/>
        <v>45500</v>
      </c>
      <c r="G734" s="161" t="s">
        <v>122</v>
      </c>
      <c r="H734" s="132"/>
      <c r="I734" s="212">
        <f t="shared" si="136"/>
        <v>11.200000000000001</v>
      </c>
      <c r="J734" s="212">
        <f t="shared" si="137"/>
        <v>650</v>
      </c>
      <c r="K734" s="212">
        <f t="shared" si="139"/>
        <v>7280.0000000000009</v>
      </c>
      <c r="L734" s="30"/>
    </row>
    <row r="735" spans="1:12" s="26" customFormat="1" x14ac:dyDescent="0.2">
      <c r="A735" s="159">
        <v>7</v>
      </c>
      <c r="B735" s="197" t="s">
        <v>1301</v>
      </c>
      <c r="C735" s="161" t="s">
        <v>57</v>
      </c>
      <c r="D735" s="161">
        <v>5000</v>
      </c>
      <c r="E735" s="207">
        <v>8</v>
      </c>
      <c r="F735" s="201">
        <f t="shared" si="138"/>
        <v>40000</v>
      </c>
      <c r="G735" s="161" t="s">
        <v>122</v>
      </c>
      <c r="H735" s="132"/>
      <c r="I735" s="212">
        <f t="shared" si="136"/>
        <v>800</v>
      </c>
      <c r="J735" s="212">
        <f t="shared" si="137"/>
        <v>8</v>
      </c>
      <c r="K735" s="212">
        <f t="shared" si="139"/>
        <v>6400</v>
      </c>
      <c r="L735" s="30"/>
    </row>
    <row r="736" spans="1:12" s="26" customFormat="1" x14ac:dyDescent="0.2">
      <c r="A736" s="159">
        <v>8</v>
      </c>
      <c r="B736" s="197" t="s">
        <v>1056</v>
      </c>
      <c r="C736" s="161" t="s">
        <v>57</v>
      </c>
      <c r="D736" s="161">
        <v>6000</v>
      </c>
      <c r="E736" s="207">
        <v>14</v>
      </c>
      <c r="F736" s="201">
        <f t="shared" si="138"/>
        <v>84000</v>
      </c>
      <c r="G736" s="161" t="s">
        <v>122</v>
      </c>
      <c r="H736" s="132"/>
      <c r="I736" s="212">
        <f t="shared" si="136"/>
        <v>960</v>
      </c>
      <c r="J736" s="212">
        <f t="shared" si="137"/>
        <v>14</v>
      </c>
      <c r="K736" s="212">
        <f t="shared" si="139"/>
        <v>13440</v>
      </c>
      <c r="L736" s="30"/>
    </row>
    <row r="737" spans="1:12" s="26" customFormat="1" x14ac:dyDescent="0.2">
      <c r="A737" s="159">
        <v>9</v>
      </c>
      <c r="B737" s="197" t="s">
        <v>1057</v>
      </c>
      <c r="C737" s="161" t="s">
        <v>57</v>
      </c>
      <c r="D737" s="161">
        <v>11600</v>
      </c>
      <c r="E737" s="207">
        <v>6</v>
      </c>
      <c r="F737" s="201">
        <f t="shared" si="138"/>
        <v>69600</v>
      </c>
      <c r="G737" s="161" t="s">
        <v>122</v>
      </c>
      <c r="H737" s="132"/>
      <c r="I737" s="212">
        <f t="shared" si="136"/>
        <v>1856</v>
      </c>
      <c r="J737" s="212">
        <f t="shared" si="137"/>
        <v>6</v>
      </c>
      <c r="K737" s="212">
        <f t="shared" si="139"/>
        <v>11136</v>
      </c>
      <c r="L737" s="30"/>
    </row>
    <row r="738" spans="1:12" s="26" customFormat="1" ht="13.5" x14ac:dyDescent="0.25">
      <c r="A738" s="159"/>
      <c r="B738" s="299" t="s">
        <v>1122</v>
      </c>
      <c r="C738" s="299"/>
      <c r="D738" s="299"/>
      <c r="E738" s="299"/>
      <c r="F738" s="213">
        <f>SUM(F729:F737)</f>
        <v>856600</v>
      </c>
      <c r="G738" s="213"/>
      <c r="H738" s="213"/>
      <c r="I738" s="213"/>
      <c r="J738" s="213"/>
      <c r="K738" s="213">
        <f t="shared" ref="K738" si="140">SUM(K729:K737)</f>
        <v>137056</v>
      </c>
      <c r="L738" s="30"/>
    </row>
    <row r="739" spans="1:12" s="26" customFormat="1" ht="13.5" x14ac:dyDescent="0.2">
      <c r="A739" s="159"/>
      <c r="B739" s="306" t="s">
        <v>1302</v>
      </c>
      <c r="C739" s="307"/>
      <c r="D739" s="307"/>
      <c r="E739" s="307"/>
      <c r="F739" s="307"/>
      <c r="G739" s="308"/>
      <c r="H739" s="132"/>
      <c r="I739" s="212"/>
      <c r="J739" s="212"/>
      <c r="K739" s="212"/>
      <c r="L739" s="30"/>
    </row>
    <row r="740" spans="1:12" s="26" customFormat="1" x14ac:dyDescent="0.2">
      <c r="A740" s="159">
        <v>1</v>
      </c>
      <c r="B740" s="208" t="s">
        <v>1303</v>
      </c>
      <c r="C740" s="161" t="s">
        <v>205</v>
      </c>
      <c r="D740" s="161">
        <v>140</v>
      </c>
      <c r="E740" s="207">
        <v>3800</v>
      </c>
      <c r="F740" s="201">
        <f t="shared" ref="F740:F755" si="141">D740*E740</f>
        <v>532000</v>
      </c>
      <c r="G740" s="161" t="s">
        <v>122</v>
      </c>
      <c r="H740" s="132"/>
      <c r="I740" s="212">
        <f t="shared" ref="I740:I755" si="142">D740*0.16</f>
        <v>22.400000000000002</v>
      </c>
      <c r="J740" s="212">
        <f t="shared" ref="J740:J755" si="143">E740</f>
        <v>3800</v>
      </c>
      <c r="K740" s="212">
        <f t="shared" si="139"/>
        <v>85120.000000000015</v>
      </c>
      <c r="L740" s="30"/>
    </row>
    <row r="741" spans="1:12" s="26" customFormat="1" x14ac:dyDescent="0.2">
      <c r="A741" s="159">
        <v>2</v>
      </c>
      <c r="B741" s="208" t="s">
        <v>1304</v>
      </c>
      <c r="C741" s="161" t="s">
        <v>166</v>
      </c>
      <c r="D741" s="161">
        <v>120</v>
      </c>
      <c r="E741" s="207">
        <v>2500</v>
      </c>
      <c r="F741" s="201">
        <f t="shared" si="141"/>
        <v>300000</v>
      </c>
      <c r="G741" s="161" t="s">
        <v>122</v>
      </c>
      <c r="H741" s="132"/>
      <c r="I741" s="212">
        <f t="shared" si="142"/>
        <v>19.2</v>
      </c>
      <c r="J741" s="212">
        <f t="shared" si="143"/>
        <v>2500</v>
      </c>
      <c r="K741" s="212">
        <f t="shared" si="139"/>
        <v>48000</v>
      </c>
      <c r="L741" s="30"/>
    </row>
    <row r="742" spans="1:12" s="26" customFormat="1" x14ac:dyDescent="0.2">
      <c r="A742" s="159">
        <v>3</v>
      </c>
      <c r="B742" s="208" t="s">
        <v>1305</v>
      </c>
      <c r="C742" s="161" t="s">
        <v>166</v>
      </c>
      <c r="D742" s="161">
        <v>100</v>
      </c>
      <c r="E742" s="207">
        <v>2500</v>
      </c>
      <c r="F742" s="201">
        <f t="shared" si="141"/>
        <v>250000</v>
      </c>
      <c r="G742" s="161" t="s">
        <v>122</v>
      </c>
      <c r="H742" s="132"/>
      <c r="I742" s="212">
        <f t="shared" si="142"/>
        <v>16</v>
      </c>
      <c r="J742" s="212">
        <f t="shared" si="143"/>
        <v>2500</v>
      </c>
      <c r="K742" s="212">
        <f t="shared" si="139"/>
        <v>40000</v>
      </c>
      <c r="L742" s="30"/>
    </row>
    <row r="743" spans="1:12" s="26" customFormat="1" x14ac:dyDescent="0.2">
      <c r="A743" s="159">
        <v>4</v>
      </c>
      <c r="B743" s="208" t="s">
        <v>1306</v>
      </c>
      <c r="C743" s="161" t="s">
        <v>205</v>
      </c>
      <c r="D743" s="161">
        <v>20</v>
      </c>
      <c r="E743" s="207">
        <v>2500</v>
      </c>
      <c r="F743" s="201">
        <f t="shared" si="141"/>
        <v>50000</v>
      </c>
      <c r="G743" s="161" t="s">
        <v>122</v>
      </c>
      <c r="H743" s="132"/>
      <c r="I743" s="212">
        <f t="shared" si="142"/>
        <v>3.2</v>
      </c>
      <c r="J743" s="212">
        <f t="shared" si="143"/>
        <v>2500</v>
      </c>
      <c r="K743" s="212">
        <f t="shared" si="139"/>
        <v>8000</v>
      </c>
      <c r="L743" s="30"/>
    </row>
    <row r="744" spans="1:12" s="26" customFormat="1" x14ac:dyDescent="0.2">
      <c r="A744" s="159">
        <v>5</v>
      </c>
      <c r="B744" s="208" t="s">
        <v>1307</v>
      </c>
      <c r="C744" s="161" t="s">
        <v>57</v>
      </c>
      <c r="D744" s="161">
        <v>1534</v>
      </c>
      <c r="E744" s="207">
        <v>420</v>
      </c>
      <c r="F744" s="201">
        <f t="shared" si="141"/>
        <v>644280</v>
      </c>
      <c r="G744" s="161" t="s">
        <v>122</v>
      </c>
      <c r="H744" s="132"/>
      <c r="I744" s="212">
        <f t="shared" si="142"/>
        <v>245.44</v>
      </c>
      <c r="J744" s="212">
        <f t="shared" si="143"/>
        <v>420</v>
      </c>
      <c r="K744" s="212">
        <f t="shared" si="139"/>
        <v>103084.8</v>
      </c>
      <c r="L744" s="30"/>
    </row>
    <row r="745" spans="1:12" s="26" customFormat="1" x14ac:dyDescent="0.2">
      <c r="A745" s="159">
        <v>6</v>
      </c>
      <c r="B745" s="208" t="s">
        <v>1308</v>
      </c>
      <c r="C745" s="161" t="s">
        <v>57</v>
      </c>
      <c r="D745" s="161">
        <v>717</v>
      </c>
      <c r="E745" s="207">
        <v>2100</v>
      </c>
      <c r="F745" s="201">
        <f t="shared" si="141"/>
        <v>1505700</v>
      </c>
      <c r="G745" s="161" t="s">
        <v>122</v>
      </c>
      <c r="H745" s="132"/>
      <c r="I745" s="212">
        <f t="shared" si="142"/>
        <v>114.72</v>
      </c>
      <c r="J745" s="212">
        <f t="shared" si="143"/>
        <v>2100</v>
      </c>
      <c r="K745" s="212">
        <f t="shared" si="139"/>
        <v>240912</v>
      </c>
      <c r="L745" s="30"/>
    </row>
    <row r="746" spans="1:12" s="26" customFormat="1" x14ac:dyDescent="0.2">
      <c r="A746" s="159">
        <v>7</v>
      </c>
      <c r="B746" s="208" t="s">
        <v>1309</v>
      </c>
      <c r="C746" s="161" t="s">
        <v>57</v>
      </c>
      <c r="D746" s="161">
        <v>4000</v>
      </c>
      <c r="E746" s="207">
        <v>200</v>
      </c>
      <c r="F746" s="201">
        <f t="shared" si="141"/>
        <v>800000</v>
      </c>
      <c r="G746" s="161" t="s">
        <v>122</v>
      </c>
      <c r="H746" s="132"/>
      <c r="I746" s="212">
        <f t="shared" si="142"/>
        <v>640</v>
      </c>
      <c r="J746" s="212">
        <f t="shared" si="143"/>
        <v>200</v>
      </c>
      <c r="K746" s="212">
        <f t="shared" si="139"/>
        <v>128000</v>
      </c>
      <c r="L746" s="30"/>
    </row>
    <row r="747" spans="1:12" s="26" customFormat="1" x14ac:dyDescent="0.2">
      <c r="A747" s="159">
        <v>8</v>
      </c>
      <c r="B747" s="208" t="s">
        <v>1310</v>
      </c>
      <c r="C747" s="161" t="s">
        <v>126</v>
      </c>
      <c r="D747" s="161">
        <v>600</v>
      </c>
      <c r="E747" s="207">
        <v>6630</v>
      </c>
      <c r="F747" s="201">
        <f t="shared" si="141"/>
        <v>3978000</v>
      </c>
      <c r="G747" s="161" t="s">
        <v>122</v>
      </c>
      <c r="H747" s="132"/>
      <c r="I747" s="212">
        <f t="shared" si="142"/>
        <v>96</v>
      </c>
      <c r="J747" s="212">
        <f t="shared" si="143"/>
        <v>6630</v>
      </c>
      <c r="K747" s="212">
        <f t="shared" si="139"/>
        <v>636480</v>
      </c>
      <c r="L747" s="30"/>
    </row>
    <row r="748" spans="1:12" s="26" customFormat="1" x14ac:dyDescent="0.2">
      <c r="A748" s="159">
        <v>9</v>
      </c>
      <c r="B748" s="208" t="s">
        <v>1311</v>
      </c>
      <c r="C748" s="161" t="s">
        <v>126</v>
      </c>
      <c r="D748" s="161">
        <v>1000</v>
      </c>
      <c r="E748" s="207">
        <v>6430</v>
      </c>
      <c r="F748" s="201">
        <f t="shared" si="141"/>
        <v>6430000</v>
      </c>
      <c r="G748" s="161" t="s">
        <v>122</v>
      </c>
      <c r="H748" s="132"/>
      <c r="I748" s="212">
        <f t="shared" si="142"/>
        <v>160</v>
      </c>
      <c r="J748" s="212">
        <f t="shared" si="143"/>
        <v>6430</v>
      </c>
      <c r="K748" s="212">
        <f t="shared" si="139"/>
        <v>1028800</v>
      </c>
      <c r="L748" s="30"/>
    </row>
    <row r="749" spans="1:12" s="26" customFormat="1" x14ac:dyDescent="0.2">
      <c r="A749" s="159">
        <v>10</v>
      </c>
      <c r="B749" s="208" t="s">
        <v>1312</v>
      </c>
      <c r="C749" s="161" t="s">
        <v>205</v>
      </c>
      <c r="D749" s="161">
        <v>100</v>
      </c>
      <c r="E749" s="207">
        <v>9600</v>
      </c>
      <c r="F749" s="201">
        <f t="shared" si="141"/>
        <v>960000</v>
      </c>
      <c r="G749" s="161" t="s">
        <v>122</v>
      </c>
      <c r="H749" s="132"/>
      <c r="I749" s="212">
        <f t="shared" si="142"/>
        <v>16</v>
      </c>
      <c r="J749" s="212">
        <f t="shared" si="143"/>
        <v>9600</v>
      </c>
      <c r="K749" s="212">
        <f t="shared" si="139"/>
        <v>153600</v>
      </c>
      <c r="L749" s="30"/>
    </row>
    <row r="750" spans="1:12" s="26" customFormat="1" x14ac:dyDescent="0.2">
      <c r="A750" s="159">
        <v>11</v>
      </c>
      <c r="B750" s="208" t="s">
        <v>1313</v>
      </c>
      <c r="C750" s="161" t="s">
        <v>205</v>
      </c>
      <c r="D750" s="161">
        <v>60</v>
      </c>
      <c r="E750" s="207">
        <v>9600</v>
      </c>
      <c r="F750" s="201">
        <f t="shared" si="141"/>
        <v>576000</v>
      </c>
      <c r="G750" s="161" t="s">
        <v>122</v>
      </c>
      <c r="H750" s="132"/>
      <c r="I750" s="212">
        <f t="shared" si="142"/>
        <v>9.6</v>
      </c>
      <c r="J750" s="212">
        <f t="shared" si="143"/>
        <v>9600</v>
      </c>
      <c r="K750" s="212">
        <f t="shared" si="139"/>
        <v>92160</v>
      </c>
      <c r="L750" s="30"/>
    </row>
    <row r="751" spans="1:12" s="26" customFormat="1" x14ac:dyDescent="0.2">
      <c r="A751" s="159">
        <v>12</v>
      </c>
      <c r="B751" s="208" t="s">
        <v>1314</v>
      </c>
      <c r="C751" s="161" t="s">
        <v>205</v>
      </c>
      <c r="D751" s="161">
        <v>165</v>
      </c>
      <c r="E751" s="207">
        <v>9600</v>
      </c>
      <c r="F751" s="201">
        <f t="shared" si="141"/>
        <v>1584000</v>
      </c>
      <c r="G751" s="161" t="s">
        <v>122</v>
      </c>
      <c r="H751" s="132"/>
      <c r="I751" s="212">
        <f t="shared" si="142"/>
        <v>26.400000000000002</v>
      </c>
      <c r="J751" s="212">
        <f t="shared" si="143"/>
        <v>9600</v>
      </c>
      <c r="K751" s="212">
        <f t="shared" si="139"/>
        <v>253440.00000000003</v>
      </c>
      <c r="L751" s="30"/>
    </row>
    <row r="752" spans="1:12" s="26" customFormat="1" x14ac:dyDescent="0.2">
      <c r="A752" s="159">
        <v>13</v>
      </c>
      <c r="B752" s="208" t="s">
        <v>1315</v>
      </c>
      <c r="C752" s="161" t="s">
        <v>126</v>
      </c>
      <c r="D752" s="161">
        <v>600</v>
      </c>
      <c r="E752" s="207">
        <v>17340</v>
      </c>
      <c r="F752" s="201">
        <f t="shared" si="141"/>
        <v>10404000</v>
      </c>
      <c r="G752" s="161" t="s">
        <v>122</v>
      </c>
      <c r="H752" s="132"/>
      <c r="I752" s="212">
        <f t="shared" si="142"/>
        <v>96</v>
      </c>
      <c r="J752" s="212">
        <f t="shared" si="143"/>
        <v>17340</v>
      </c>
      <c r="K752" s="212">
        <f t="shared" si="139"/>
        <v>1664640</v>
      </c>
      <c r="L752" s="30"/>
    </row>
    <row r="753" spans="1:12" s="26" customFormat="1" x14ac:dyDescent="0.2">
      <c r="A753" s="159">
        <v>14</v>
      </c>
      <c r="B753" s="208" t="s">
        <v>1316</v>
      </c>
      <c r="C753" s="161" t="s">
        <v>166</v>
      </c>
      <c r="D753" s="161">
        <v>2015</v>
      </c>
      <c r="E753" s="207">
        <v>326.45</v>
      </c>
      <c r="F753" s="201">
        <f t="shared" si="141"/>
        <v>657796.75</v>
      </c>
      <c r="G753" s="161" t="s">
        <v>122</v>
      </c>
      <c r="H753" s="132"/>
      <c r="I753" s="212">
        <f t="shared" si="142"/>
        <v>322.40000000000003</v>
      </c>
      <c r="J753" s="212">
        <f t="shared" si="143"/>
        <v>326.45</v>
      </c>
      <c r="K753" s="212">
        <f t="shared" si="139"/>
        <v>105247.48000000001</v>
      </c>
      <c r="L753" s="30"/>
    </row>
    <row r="754" spans="1:12" s="26" customFormat="1" ht="25.5" x14ac:dyDescent="0.2">
      <c r="A754" s="159">
        <v>15</v>
      </c>
      <c r="B754" s="198" t="s">
        <v>1317</v>
      </c>
      <c r="C754" s="161" t="s">
        <v>205</v>
      </c>
      <c r="D754" s="161">
        <v>150</v>
      </c>
      <c r="E754" s="207">
        <v>7500</v>
      </c>
      <c r="F754" s="201">
        <f t="shared" si="141"/>
        <v>1125000</v>
      </c>
      <c r="G754" s="161" t="s">
        <v>122</v>
      </c>
      <c r="H754" s="132"/>
      <c r="I754" s="212">
        <f t="shared" si="142"/>
        <v>24</v>
      </c>
      <c r="J754" s="212">
        <f t="shared" si="143"/>
        <v>7500</v>
      </c>
      <c r="K754" s="212">
        <f t="shared" si="139"/>
        <v>180000</v>
      </c>
      <c r="L754" s="30"/>
    </row>
    <row r="755" spans="1:12" s="26" customFormat="1" x14ac:dyDescent="0.2">
      <c r="A755" s="159">
        <v>16</v>
      </c>
      <c r="B755" s="208" t="s">
        <v>1318</v>
      </c>
      <c r="C755" s="161" t="s">
        <v>205</v>
      </c>
      <c r="D755" s="161">
        <v>200</v>
      </c>
      <c r="E755" s="207">
        <v>16000</v>
      </c>
      <c r="F755" s="201">
        <f t="shared" si="141"/>
        <v>3200000</v>
      </c>
      <c r="G755" s="161" t="s">
        <v>122</v>
      </c>
      <c r="H755" s="132"/>
      <c r="I755" s="212">
        <f t="shared" si="142"/>
        <v>32</v>
      </c>
      <c r="J755" s="212">
        <f t="shared" si="143"/>
        <v>16000</v>
      </c>
      <c r="K755" s="212">
        <f t="shared" si="139"/>
        <v>512000</v>
      </c>
      <c r="L755" s="30"/>
    </row>
    <row r="756" spans="1:12" s="26" customFormat="1" ht="13.5" x14ac:dyDescent="0.25">
      <c r="A756" s="159"/>
      <c r="B756" s="299" t="s">
        <v>1122</v>
      </c>
      <c r="C756" s="299"/>
      <c r="D756" s="299"/>
      <c r="E756" s="299"/>
      <c r="F756" s="213">
        <f>SUM(F740:F755)</f>
        <v>32996776.75</v>
      </c>
      <c r="G756" s="213"/>
      <c r="H756" s="213"/>
      <c r="I756" s="213"/>
      <c r="J756" s="213"/>
      <c r="K756" s="213">
        <f t="shared" ref="K756" si="144">SUM(K740:K755)</f>
        <v>5279484.28</v>
      </c>
      <c r="L756" s="30"/>
    </row>
    <row r="757" spans="1:12" s="26" customFormat="1" ht="13.5" x14ac:dyDescent="0.2">
      <c r="A757" s="159"/>
      <c r="B757" s="306" t="s">
        <v>1319</v>
      </c>
      <c r="C757" s="307"/>
      <c r="D757" s="307"/>
      <c r="E757" s="307"/>
      <c r="F757" s="307"/>
      <c r="G757" s="308"/>
      <c r="H757" s="132"/>
      <c r="I757" s="212">
        <f>D757*0.16</f>
        <v>0</v>
      </c>
      <c r="J757" s="212">
        <f>E757</f>
        <v>0</v>
      </c>
      <c r="K757" s="212">
        <f t="shared" si="139"/>
        <v>0</v>
      </c>
      <c r="L757" s="30"/>
    </row>
    <row r="758" spans="1:12" s="26" customFormat="1" x14ac:dyDescent="0.2">
      <c r="A758" s="159">
        <v>1</v>
      </c>
      <c r="B758" s="209" t="s">
        <v>1320</v>
      </c>
      <c r="C758" s="161" t="s">
        <v>205</v>
      </c>
      <c r="D758" s="161">
        <v>500</v>
      </c>
      <c r="E758" s="207">
        <v>3480</v>
      </c>
      <c r="F758" s="201">
        <f t="shared" ref="F758:F769" si="145">D758*E758</f>
        <v>1740000</v>
      </c>
      <c r="G758" s="161" t="s">
        <v>122</v>
      </c>
      <c r="H758" s="132"/>
      <c r="I758" s="212">
        <f>D758*0.16</f>
        <v>80</v>
      </c>
      <c r="J758" s="212">
        <f>E758</f>
        <v>3480</v>
      </c>
      <c r="K758" s="212">
        <f t="shared" si="139"/>
        <v>278400</v>
      </c>
      <c r="L758" s="30"/>
    </row>
    <row r="759" spans="1:12" s="26" customFormat="1" x14ac:dyDescent="0.2">
      <c r="A759" s="159">
        <v>2</v>
      </c>
      <c r="B759" s="209" t="s">
        <v>1321</v>
      </c>
      <c r="C759" s="161" t="s">
        <v>205</v>
      </c>
      <c r="D759" s="161">
        <v>200</v>
      </c>
      <c r="E759" s="207">
        <v>7320</v>
      </c>
      <c r="F759" s="201">
        <f t="shared" si="145"/>
        <v>1464000</v>
      </c>
      <c r="G759" s="161" t="s">
        <v>122</v>
      </c>
      <c r="H759" s="132"/>
      <c r="I759" s="212">
        <f>D759*0.16</f>
        <v>32</v>
      </c>
      <c r="J759" s="212">
        <f>E759</f>
        <v>7320</v>
      </c>
      <c r="K759" s="212">
        <f t="shared" si="139"/>
        <v>234240</v>
      </c>
      <c r="L759" s="30"/>
    </row>
    <row r="760" spans="1:12" s="26" customFormat="1" x14ac:dyDescent="0.2">
      <c r="A760" s="159">
        <v>3</v>
      </c>
      <c r="B760" s="209" t="s">
        <v>1322</v>
      </c>
      <c r="C760" s="161" t="s">
        <v>205</v>
      </c>
      <c r="D760" s="161">
        <v>60</v>
      </c>
      <c r="E760" s="207">
        <v>6120</v>
      </c>
      <c r="F760" s="201">
        <f t="shared" si="145"/>
        <v>367200</v>
      </c>
      <c r="G760" s="161" t="s">
        <v>122</v>
      </c>
      <c r="H760" s="132"/>
      <c r="I760" s="212">
        <f>D760*0.16</f>
        <v>9.6</v>
      </c>
      <c r="J760" s="212">
        <f>E760</f>
        <v>6120</v>
      </c>
      <c r="K760" s="212">
        <f t="shared" si="139"/>
        <v>58752</v>
      </c>
      <c r="L760" s="30"/>
    </row>
    <row r="761" spans="1:12" s="26" customFormat="1" ht="13.5" x14ac:dyDescent="0.2">
      <c r="A761" s="159"/>
      <c r="B761" s="299" t="s">
        <v>1122</v>
      </c>
      <c r="C761" s="299"/>
      <c r="D761" s="299"/>
      <c r="E761" s="299"/>
      <c r="F761" s="196">
        <f>SUM(F758:F760)</f>
        <v>3571200</v>
      </c>
      <c r="G761" s="196"/>
      <c r="H761" s="196"/>
      <c r="I761" s="196"/>
      <c r="J761" s="196"/>
      <c r="K761" s="196">
        <f t="shared" ref="K761" si="146">SUM(K758:K760)</f>
        <v>571392</v>
      </c>
      <c r="L761" s="30"/>
    </row>
    <row r="762" spans="1:12" s="26" customFormat="1" x14ac:dyDescent="0.2">
      <c r="A762" s="159">
        <v>1</v>
      </c>
      <c r="B762" s="209" t="s">
        <v>1323</v>
      </c>
      <c r="C762" s="161" t="s">
        <v>57</v>
      </c>
      <c r="D762" s="161">
        <v>50</v>
      </c>
      <c r="E762" s="207">
        <v>975</v>
      </c>
      <c r="F762" s="201">
        <f t="shared" si="145"/>
        <v>48750</v>
      </c>
      <c r="G762" s="161" t="s">
        <v>122</v>
      </c>
      <c r="H762" s="132"/>
      <c r="I762" s="212">
        <f t="shared" ref="I762:I769" si="147">D762*0.16</f>
        <v>8</v>
      </c>
      <c r="J762" s="212">
        <f t="shared" ref="J762:J769" si="148">E762</f>
        <v>975</v>
      </c>
      <c r="K762" s="212">
        <f t="shared" si="139"/>
        <v>7800</v>
      </c>
      <c r="L762" s="30"/>
    </row>
    <row r="763" spans="1:12" s="26" customFormat="1" x14ac:dyDescent="0.2">
      <c r="A763" s="159">
        <v>2</v>
      </c>
      <c r="B763" s="209" t="s">
        <v>1324</v>
      </c>
      <c r="C763" s="161" t="s">
        <v>57</v>
      </c>
      <c r="D763" s="161">
        <v>20</v>
      </c>
      <c r="E763" s="207">
        <v>975</v>
      </c>
      <c r="F763" s="201">
        <f t="shared" si="145"/>
        <v>19500</v>
      </c>
      <c r="G763" s="161" t="s">
        <v>122</v>
      </c>
      <c r="H763" s="132"/>
      <c r="I763" s="212">
        <f t="shared" si="147"/>
        <v>3.2</v>
      </c>
      <c r="J763" s="212">
        <f t="shared" si="148"/>
        <v>975</v>
      </c>
      <c r="K763" s="212">
        <f t="shared" si="139"/>
        <v>3120</v>
      </c>
      <c r="L763" s="30"/>
    </row>
    <row r="764" spans="1:12" s="26" customFormat="1" x14ac:dyDescent="0.2">
      <c r="A764" s="159">
        <v>3</v>
      </c>
      <c r="B764" s="209" t="s">
        <v>1325</v>
      </c>
      <c r="C764" s="161" t="s">
        <v>57</v>
      </c>
      <c r="D764" s="161">
        <v>40</v>
      </c>
      <c r="E764" s="207">
        <v>19500</v>
      </c>
      <c r="F764" s="201">
        <f t="shared" si="145"/>
        <v>780000</v>
      </c>
      <c r="G764" s="161" t="s">
        <v>122</v>
      </c>
      <c r="H764" s="132"/>
      <c r="I764" s="212">
        <f t="shared" si="147"/>
        <v>6.4</v>
      </c>
      <c r="J764" s="212">
        <f t="shared" si="148"/>
        <v>19500</v>
      </c>
      <c r="K764" s="212">
        <f t="shared" si="139"/>
        <v>124800</v>
      </c>
      <c r="L764" s="30"/>
    </row>
    <row r="765" spans="1:12" s="26" customFormat="1" x14ac:dyDescent="0.2">
      <c r="A765" s="159">
        <v>4</v>
      </c>
      <c r="B765" s="209" t="s">
        <v>1326</v>
      </c>
      <c r="C765" s="161" t="s">
        <v>166</v>
      </c>
      <c r="D765" s="161">
        <v>30</v>
      </c>
      <c r="E765" s="207">
        <v>1800</v>
      </c>
      <c r="F765" s="201">
        <f t="shared" si="145"/>
        <v>54000</v>
      </c>
      <c r="G765" s="161" t="s">
        <v>122</v>
      </c>
      <c r="H765" s="132"/>
      <c r="I765" s="212">
        <f t="shared" si="147"/>
        <v>4.8</v>
      </c>
      <c r="J765" s="212">
        <f t="shared" si="148"/>
        <v>1800</v>
      </c>
      <c r="K765" s="212">
        <f t="shared" si="139"/>
        <v>8640</v>
      </c>
      <c r="L765" s="30"/>
    </row>
    <row r="766" spans="1:12" s="26" customFormat="1" x14ac:dyDescent="0.2">
      <c r="A766" s="159">
        <v>5</v>
      </c>
      <c r="B766" s="209" t="s">
        <v>1327</v>
      </c>
      <c r="C766" s="161" t="s">
        <v>166</v>
      </c>
      <c r="D766" s="161">
        <v>30</v>
      </c>
      <c r="E766" s="207">
        <v>1800</v>
      </c>
      <c r="F766" s="201">
        <f t="shared" si="145"/>
        <v>54000</v>
      </c>
      <c r="G766" s="161" t="s">
        <v>122</v>
      </c>
      <c r="H766" s="132"/>
      <c r="I766" s="212">
        <f t="shared" si="147"/>
        <v>4.8</v>
      </c>
      <c r="J766" s="212">
        <f t="shared" si="148"/>
        <v>1800</v>
      </c>
      <c r="K766" s="212">
        <f t="shared" si="139"/>
        <v>8640</v>
      </c>
      <c r="L766" s="30"/>
    </row>
    <row r="767" spans="1:12" s="26" customFormat="1" x14ac:dyDescent="0.2">
      <c r="A767" s="159">
        <v>6</v>
      </c>
      <c r="B767" s="209" t="s">
        <v>1328</v>
      </c>
      <c r="C767" s="161" t="s">
        <v>57</v>
      </c>
      <c r="D767" s="161">
        <v>2000</v>
      </c>
      <c r="E767" s="207">
        <v>15</v>
      </c>
      <c r="F767" s="201">
        <f t="shared" si="145"/>
        <v>30000</v>
      </c>
      <c r="G767" s="161" t="s">
        <v>122</v>
      </c>
      <c r="H767" s="132"/>
      <c r="I767" s="212">
        <f t="shared" si="147"/>
        <v>320</v>
      </c>
      <c r="J767" s="212">
        <f t="shared" si="148"/>
        <v>15</v>
      </c>
      <c r="K767" s="212">
        <f t="shared" si="139"/>
        <v>4800</v>
      </c>
      <c r="L767" s="30"/>
    </row>
    <row r="768" spans="1:12" s="26" customFormat="1" x14ac:dyDescent="0.2">
      <c r="A768" s="159">
        <v>7</v>
      </c>
      <c r="B768" s="209" t="s">
        <v>1329</v>
      </c>
      <c r="C768" s="161" t="s">
        <v>57</v>
      </c>
      <c r="D768" s="161">
        <v>3000</v>
      </c>
      <c r="E768" s="207">
        <v>15</v>
      </c>
      <c r="F768" s="201">
        <f t="shared" si="145"/>
        <v>45000</v>
      </c>
      <c r="G768" s="161" t="s">
        <v>122</v>
      </c>
      <c r="H768" s="132"/>
      <c r="I768" s="212">
        <f t="shared" si="147"/>
        <v>480</v>
      </c>
      <c r="J768" s="212">
        <f t="shared" si="148"/>
        <v>15</v>
      </c>
      <c r="K768" s="212">
        <f t="shared" si="139"/>
        <v>7200</v>
      </c>
      <c r="L768" s="30"/>
    </row>
    <row r="769" spans="1:12" s="26" customFormat="1" x14ac:dyDescent="0.2">
      <c r="A769" s="159">
        <v>8</v>
      </c>
      <c r="B769" s="209" t="s">
        <v>1330</v>
      </c>
      <c r="C769" s="161" t="s">
        <v>57</v>
      </c>
      <c r="D769" s="161">
        <v>3000</v>
      </c>
      <c r="E769" s="207">
        <v>10</v>
      </c>
      <c r="F769" s="201">
        <f t="shared" si="145"/>
        <v>30000</v>
      </c>
      <c r="G769" s="161" t="s">
        <v>122</v>
      </c>
      <c r="H769" s="132"/>
      <c r="I769" s="212">
        <f t="shared" si="147"/>
        <v>480</v>
      </c>
      <c r="J769" s="212">
        <f t="shared" si="148"/>
        <v>10</v>
      </c>
      <c r="K769" s="212">
        <f t="shared" si="139"/>
        <v>4800</v>
      </c>
      <c r="L769" s="30"/>
    </row>
    <row r="770" spans="1:12" s="26" customFormat="1" ht="13.5" x14ac:dyDescent="0.25">
      <c r="A770" s="159"/>
      <c r="B770" s="299" t="s">
        <v>1122</v>
      </c>
      <c r="C770" s="299"/>
      <c r="D770" s="299"/>
      <c r="E770" s="299"/>
      <c r="F770" s="213">
        <f>SUM(F762:F769)</f>
        <v>1061250</v>
      </c>
      <c r="G770" s="213"/>
      <c r="H770" s="213"/>
      <c r="I770" s="213"/>
      <c r="J770" s="213"/>
      <c r="K770" s="213">
        <f t="shared" ref="K770" si="149">SUM(K762:K769)</f>
        <v>169800</v>
      </c>
      <c r="L770" s="30"/>
    </row>
    <row r="771" spans="1:12" s="26" customFormat="1" ht="13.5" x14ac:dyDescent="0.2">
      <c r="A771" s="159"/>
      <c r="B771" s="306" t="s">
        <v>1331</v>
      </c>
      <c r="C771" s="307"/>
      <c r="D771" s="307"/>
      <c r="E771" s="307"/>
      <c r="F771" s="307"/>
      <c r="G771" s="308"/>
      <c r="H771" s="132"/>
      <c r="I771" s="212">
        <f t="shared" ref="I771:I779" si="150">D771*0.16</f>
        <v>0</v>
      </c>
      <c r="J771" s="212">
        <f t="shared" ref="J771:J779" si="151">E771</f>
        <v>0</v>
      </c>
      <c r="K771" s="212">
        <f t="shared" ref="K771:K779" si="152">I771*J771</f>
        <v>0</v>
      </c>
      <c r="L771" s="30"/>
    </row>
    <row r="772" spans="1:12" s="26" customFormat="1" x14ac:dyDescent="0.2">
      <c r="A772" s="159">
        <v>1</v>
      </c>
      <c r="B772" s="209" t="s">
        <v>1332</v>
      </c>
      <c r="C772" s="161" t="s">
        <v>57</v>
      </c>
      <c r="D772" s="161">
        <v>15</v>
      </c>
      <c r="E772" s="207">
        <v>106908.1</v>
      </c>
      <c r="F772" s="201">
        <f t="shared" ref="F772:F779" si="153">D772*E772</f>
        <v>1603621.5</v>
      </c>
      <c r="G772" s="161" t="s">
        <v>122</v>
      </c>
      <c r="H772" s="132"/>
      <c r="I772" s="212">
        <f t="shared" si="150"/>
        <v>2.4</v>
      </c>
      <c r="J772" s="212">
        <f t="shared" si="151"/>
        <v>106908.1</v>
      </c>
      <c r="K772" s="212">
        <f t="shared" si="152"/>
        <v>256579.44</v>
      </c>
      <c r="L772" s="30"/>
    </row>
    <row r="773" spans="1:12" s="26" customFormat="1" x14ac:dyDescent="0.2">
      <c r="A773" s="159">
        <v>2</v>
      </c>
      <c r="B773" s="209" t="s">
        <v>1333</v>
      </c>
      <c r="C773" s="161" t="s">
        <v>57</v>
      </c>
      <c r="D773" s="161">
        <v>15</v>
      </c>
      <c r="E773" s="207">
        <v>82000</v>
      </c>
      <c r="F773" s="201">
        <f t="shared" si="153"/>
        <v>1230000</v>
      </c>
      <c r="G773" s="161" t="s">
        <v>122</v>
      </c>
      <c r="H773" s="132"/>
      <c r="I773" s="212">
        <f t="shared" si="150"/>
        <v>2.4</v>
      </c>
      <c r="J773" s="212">
        <f t="shared" si="151"/>
        <v>82000</v>
      </c>
      <c r="K773" s="212">
        <f t="shared" si="152"/>
        <v>196800</v>
      </c>
      <c r="L773" s="30"/>
    </row>
    <row r="774" spans="1:12" s="26" customFormat="1" x14ac:dyDescent="0.2">
      <c r="A774" s="159">
        <v>3</v>
      </c>
      <c r="B774" s="209" t="s">
        <v>1334</v>
      </c>
      <c r="C774" s="161" t="s">
        <v>57</v>
      </c>
      <c r="D774" s="161">
        <v>60</v>
      </c>
      <c r="E774" s="207">
        <v>4030</v>
      </c>
      <c r="F774" s="201">
        <f t="shared" si="153"/>
        <v>241800</v>
      </c>
      <c r="G774" s="161" t="s">
        <v>122</v>
      </c>
      <c r="H774" s="132"/>
      <c r="I774" s="212">
        <f t="shared" si="150"/>
        <v>9.6</v>
      </c>
      <c r="J774" s="212">
        <f t="shared" si="151"/>
        <v>4030</v>
      </c>
      <c r="K774" s="212">
        <f t="shared" si="152"/>
        <v>38688</v>
      </c>
      <c r="L774" s="30"/>
    </row>
    <row r="775" spans="1:12" s="26" customFormat="1" x14ac:dyDescent="0.2">
      <c r="A775" s="159">
        <v>4</v>
      </c>
      <c r="B775" s="209" t="s">
        <v>1335</v>
      </c>
      <c r="C775" s="161" t="s">
        <v>57</v>
      </c>
      <c r="D775" s="161">
        <v>100</v>
      </c>
      <c r="E775" s="207">
        <v>9360</v>
      </c>
      <c r="F775" s="201">
        <f t="shared" si="153"/>
        <v>936000</v>
      </c>
      <c r="G775" s="161" t="s">
        <v>122</v>
      </c>
      <c r="H775" s="132"/>
      <c r="I775" s="212">
        <f t="shared" si="150"/>
        <v>16</v>
      </c>
      <c r="J775" s="212">
        <f t="shared" si="151"/>
        <v>9360</v>
      </c>
      <c r="K775" s="212">
        <f t="shared" si="152"/>
        <v>149760</v>
      </c>
      <c r="L775" s="30"/>
    </row>
    <row r="776" spans="1:12" s="26" customFormat="1" x14ac:dyDescent="0.2">
      <c r="A776" s="159">
        <v>5</v>
      </c>
      <c r="B776" s="209" t="s">
        <v>1336</v>
      </c>
      <c r="C776" s="161" t="s">
        <v>57</v>
      </c>
      <c r="D776" s="161">
        <v>9</v>
      </c>
      <c r="E776" s="207">
        <v>67210</v>
      </c>
      <c r="F776" s="201">
        <f t="shared" si="153"/>
        <v>604890</v>
      </c>
      <c r="G776" s="161" t="s">
        <v>122</v>
      </c>
      <c r="H776" s="132"/>
      <c r="I776" s="212">
        <f t="shared" si="150"/>
        <v>1.44</v>
      </c>
      <c r="J776" s="212">
        <f t="shared" si="151"/>
        <v>67210</v>
      </c>
      <c r="K776" s="212">
        <f t="shared" si="152"/>
        <v>96782.399999999994</v>
      </c>
      <c r="L776" s="30"/>
    </row>
    <row r="777" spans="1:12" s="26" customFormat="1" x14ac:dyDescent="0.2">
      <c r="A777" s="159">
        <v>6</v>
      </c>
      <c r="B777" s="209" t="s">
        <v>1337</v>
      </c>
      <c r="C777" s="161" t="s">
        <v>57</v>
      </c>
      <c r="D777" s="161">
        <v>9</v>
      </c>
      <c r="E777" s="207">
        <v>67210</v>
      </c>
      <c r="F777" s="201">
        <f t="shared" si="153"/>
        <v>604890</v>
      </c>
      <c r="G777" s="161" t="s">
        <v>122</v>
      </c>
      <c r="H777" s="132"/>
      <c r="I777" s="212">
        <f t="shared" si="150"/>
        <v>1.44</v>
      </c>
      <c r="J777" s="212">
        <f t="shared" si="151"/>
        <v>67210</v>
      </c>
      <c r="K777" s="212">
        <f t="shared" si="152"/>
        <v>96782.399999999994</v>
      </c>
      <c r="L777" s="30"/>
    </row>
    <row r="778" spans="1:12" s="26" customFormat="1" x14ac:dyDescent="0.2">
      <c r="A778" s="159">
        <v>7</v>
      </c>
      <c r="B778" s="209" t="s">
        <v>1338</v>
      </c>
      <c r="C778" s="161" t="s">
        <v>57</v>
      </c>
      <c r="D778" s="161">
        <v>18</v>
      </c>
      <c r="E778" s="207">
        <v>7200</v>
      </c>
      <c r="F778" s="201">
        <f t="shared" si="153"/>
        <v>129600</v>
      </c>
      <c r="G778" s="161" t="s">
        <v>122</v>
      </c>
      <c r="H778" s="132"/>
      <c r="I778" s="212">
        <f t="shared" si="150"/>
        <v>2.88</v>
      </c>
      <c r="J778" s="212">
        <f t="shared" si="151"/>
        <v>7200</v>
      </c>
      <c r="K778" s="212">
        <f t="shared" si="152"/>
        <v>20736</v>
      </c>
      <c r="L778" s="30"/>
    </row>
    <row r="779" spans="1:12" s="26" customFormat="1" x14ac:dyDescent="0.2">
      <c r="A779" s="159">
        <v>8</v>
      </c>
      <c r="B779" s="209" t="s">
        <v>1339</v>
      </c>
      <c r="C779" s="161" t="s">
        <v>57</v>
      </c>
      <c r="D779" s="161">
        <v>1000</v>
      </c>
      <c r="E779" s="207">
        <v>3200</v>
      </c>
      <c r="F779" s="201">
        <f t="shared" si="153"/>
        <v>3200000</v>
      </c>
      <c r="G779" s="161" t="s">
        <v>122</v>
      </c>
      <c r="H779" s="132"/>
      <c r="I779" s="212">
        <f t="shared" si="150"/>
        <v>160</v>
      </c>
      <c r="J779" s="212">
        <f t="shared" si="151"/>
        <v>3200</v>
      </c>
      <c r="K779" s="212">
        <f t="shared" si="152"/>
        <v>512000</v>
      </c>
      <c r="L779" s="30"/>
    </row>
    <row r="780" spans="1:12" s="26" customFormat="1" ht="13.5" x14ac:dyDescent="0.25">
      <c r="A780" s="159"/>
      <c r="B780" s="299" t="s">
        <v>1122</v>
      </c>
      <c r="C780" s="299"/>
      <c r="D780" s="299"/>
      <c r="E780" s="299"/>
      <c r="F780" s="213">
        <f>SUM(F772:F779)</f>
        <v>8550801.5</v>
      </c>
      <c r="G780" s="213"/>
      <c r="H780" s="213"/>
      <c r="I780" s="213"/>
      <c r="J780" s="213"/>
      <c r="K780" s="213">
        <f t="shared" ref="K780" si="154">SUM(K772:K779)</f>
        <v>1368128.24</v>
      </c>
      <c r="L780" s="30"/>
    </row>
    <row r="781" spans="1:12" s="26" customFormat="1" ht="13.5" x14ac:dyDescent="0.2">
      <c r="A781" s="159"/>
      <c r="B781" s="300" t="s">
        <v>1340</v>
      </c>
      <c r="C781" s="301"/>
      <c r="D781" s="301"/>
      <c r="E781" s="301"/>
      <c r="F781" s="301"/>
      <c r="G781" s="302"/>
      <c r="H781" s="132"/>
      <c r="I781" s="212">
        <f t="shared" ref="I781:I802" si="155">D781*0.16</f>
        <v>0</v>
      </c>
      <c r="J781" s="212">
        <f t="shared" ref="J781:J802" si="156">E781</f>
        <v>0</v>
      </c>
      <c r="K781" s="212">
        <f t="shared" ref="K781:K808" si="157">I781*J781</f>
        <v>0</v>
      </c>
      <c r="L781" s="30"/>
    </row>
    <row r="782" spans="1:12" s="26" customFormat="1" x14ac:dyDescent="0.2">
      <c r="A782" s="159">
        <v>1</v>
      </c>
      <c r="B782" s="209" t="s">
        <v>1341</v>
      </c>
      <c r="C782" s="161" t="s">
        <v>57</v>
      </c>
      <c r="D782" s="161">
        <v>50</v>
      </c>
      <c r="E782" s="207">
        <v>3978</v>
      </c>
      <c r="F782" s="201">
        <f t="shared" ref="F782:F812" si="158">D782*E782</f>
        <v>198900</v>
      </c>
      <c r="G782" s="161" t="s">
        <v>122</v>
      </c>
      <c r="H782" s="132"/>
      <c r="I782" s="212">
        <f t="shared" si="155"/>
        <v>8</v>
      </c>
      <c r="J782" s="212">
        <f t="shared" si="156"/>
        <v>3978</v>
      </c>
      <c r="K782" s="212">
        <f t="shared" si="157"/>
        <v>31824</v>
      </c>
      <c r="L782" s="30"/>
    </row>
    <row r="783" spans="1:12" s="26" customFormat="1" x14ac:dyDescent="0.2">
      <c r="A783" s="159">
        <v>2</v>
      </c>
      <c r="B783" s="209" t="s">
        <v>1342</v>
      </c>
      <c r="C783" s="161" t="s">
        <v>57</v>
      </c>
      <c r="D783" s="161">
        <v>100</v>
      </c>
      <c r="E783" s="207">
        <v>420</v>
      </c>
      <c r="F783" s="201">
        <f t="shared" si="158"/>
        <v>42000</v>
      </c>
      <c r="G783" s="161" t="s">
        <v>122</v>
      </c>
      <c r="H783" s="132"/>
      <c r="I783" s="212">
        <f t="shared" si="155"/>
        <v>16</v>
      </c>
      <c r="J783" s="212">
        <f t="shared" si="156"/>
        <v>420</v>
      </c>
      <c r="K783" s="212">
        <f t="shared" si="157"/>
        <v>6720</v>
      </c>
      <c r="L783" s="30"/>
    </row>
    <row r="784" spans="1:12" s="26" customFormat="1" x14ac:dyDescent="0.2">
      <c r="A784" s="159">
        <v>3</v>
      </c>
      <c r="B784" s="209" t="s">
        <v>1343</v>
      </c>
      <c r="C784" s="161" t="s">
        <v>57</v>
      </c>
      <c r="D784" s="161">
        <v>100</v>
      </c>
      <c r="E784" s="207">
        <v>420</v>
      </c>
      <c r="F784" s="201">
        <f t="shared" si="158"/>
        <v>42000</v>
      </c>
      <c r="G784" s="161" t="s">
        <v>122</v>
      </c>
      <c r="H784" s="132"/>
      <c r="I784" s="212">
        <f t="shared" si="155"/>
        <v>16</v>
      </c>
      <c r="J784" s="212">
        <f t="shared" si="156"/>
        <v>420</v>
      </c>
      <c r="K784" s="212">
        <f t="shared" si="157"/>
        <v>6720</v>
      </c>
      <c r="L784" s="30"/>
    </row>
    <row r="785" spans="1:12" s="26" customFormat="1" x14ac:dyDescent="0.2">
      <c r="A785" s="159">
        <v>4</v>
      </c>
      <c r="B785" s="209" t="s">
        <v>1344</v>
      </c>
      <c r="C785" s="161" t="s">
        <v>57</v>
      </c>
      <c r="D785" s="161">
        <v>500</v>
      </c>
      <c r="E785" s="207">
        <v>540</v>
      </c>
      <c r="F785" s="201">
        <f t="shared" si="158"/>
        <v>270000</v>
      </c>
      <c r="G785" s="161" t="s">
        <v>122</v>
      </c>
      <c r="H785" s="132"/>
      <c r="I785" s="212">
        <f t="shared" si="155"/>
        <v>80</v>
      </c>
      <c r="J785" s="212">
        <f t="shared" si="156"/>
        <v>540</v>
      </c>
      <c r="K785" s="212">
        <f t="shared" si="157"/>
        <v>43200</v>
      </c>
      <c r="L785" s="30"/>
    </row>
    <row r="786" spans="1:12" s="26" customFormat="1" x14ac:dyDescent="0.2">
      <c r="A786" s="159">
        <v>5</v>
      </c>
      <c r="B786" s="209" t="s">
        <v>1345</v>
      </c>
      <c r="C786" s="161" t="s">
        <v>57</v>
      </c>
      <c r="D786" s="161">
        <v>100</v>
      </c>
      <c r="E786" s="207">
        <v>420</v>
      </c>
      <c r="F786" s="201">
        <f t="shared" si="158"/>
        <v>42000</v>
      </c>
      <c r="G786" s="161" t="s">
        <v>122</v>
      </c>
      <c r="H786" s="132"/>
      <c r="I786" s="212">
        <f t="shared" si="155"/>
        <v>16</v>
      </c>
      <c r="J786" s="212">
        <f t="shared" si="156"/>
        <v>420</v>
      </c>
      <c r="K786" s="212">
        <f t="shared" si="157"/>
        <v>6720</v>
      </c>
      <c r="L786" s="30"/>
    </row>
    <row r="787" spans="1:12" s="26" customFormat="1" x14ac:dyDescent="0.2">
      <c r="A787" s="159">
        <v>6</v>
      </c>
      <c r="B787" s="209" t="s">
        <v>1346</v>
      </c>
      <c r="C787" s="161" t="s">
        <v>57</v>
      </c>
      <c r="D787" s="161">
        <v>200</v>
      </c>
      <c r="E787" s="207">
        <v>320</v>
      </c>
      <c r="F787" s="201">
        <f t="shared" si="158"/>
        <v>64000</v>
      </c>
      <c r="G787" s="161" t="s">
        <v>122</v>
      </c>
      <c r="H787" s="132"/>
      <c r="I787" s="212">
        <f t="shared" si="155"/>
        <v>32</v>
      </c>
      <c r="J787" s="212">
        <f t="shared" si="156"/>
        <v>320</v>
      </c>
      <c r="K787" s="212">
        <f t="shared" si="157"/>
        <v>10240</v>
      </c>
      <c r="L787" s="30"/>
    </row>
    <row r="788" spans="1:12" s="26" customFormat="1" x14ac:dyDescent="0.2">
      <c r="A788" s="159">
        <v>7</v>
      </c>
      <c r="B788" s="209" t="s">
        <v>1347</v>
      </c>
      <c r="C788" s="161" t="s">
        <v>57</v>
      </c>
      <c r="D788" s="161">
        <v>200</v>
      </c>
      <c r="E788" s="207">
        <v>320</v>
      </c>
      <c r="F788" s="201">
        <f t="shared" si="158"/>
        <v>64000</v>
      </c>
      <c r="G788" s="161" t="s">
        <v>122</v>
      </c>
      <c r="H788" s="132"/>
      <c r="I788" s="212">
        <f t="shared" si="155"/>
        <v>32</v>
      </c>
      <c r="J788" s="212">
        <f t="shared" si="156"/>
        <v>320</v>
      </c>
      <c r="K788" s="212">
        <f t="shared" si="157"/>
        <v>10240</v>
      </c>
      <c r="L788" s="30"/>
    </row>
    <row r="789" spans="1:12" s="26" customFormat="1" x14ac:dyDescent="0.2">
      <c r="A789" s="159">
        <v>8</v>
      </c>
      <c r="B789" s="209" t="s">
        <v>1348</v>
      </c>
      <c r="C789" s="161" t="s">
        <v>57</v>
      </c>
      <c r="D789" s="161">
        <v>200</v>
      </c>
      <c r="E789" s="207">
        <v>320</v>
      </c>
      <c r="F789" s="201">
        <f t="shared" si="158"/>
        <v>64000</v>
      </c>
      <c r="G789" s="161" t="s">
        <v>122</v>
      </c>
      <c r="H789" s="132"/>
      <c r="I789" s="212">
        <f t="shared" si="155"/>
        <v>32</v>
      </c>
      <c r="J789" s="212">
        <f t="shared" si="156"/>
        <v>320</v>
      </c>
      <c r="K789" s="212">
        <f t="shared" si="157"/>
        <v>10240</v>
      </c>
      <c r="L789" s="30"/>
    </row>
    <row r="790" spans="1:12" s="26" customFormat="1" x14ac:dyDescent="0.2">
      <c r="A790" s="159">
        <v>9</v>
      </c>
      <c r="B790" s="209" t="s">
        <v>1349</v>
      </c>
      <c r="C790" s="161" t="s">
        <v>57</v>
      </c>
      <c r="D790" s="161">
        <v>100</v>
      </c>
      <c r="E790" s="207">
        <v>415</v>
      </c>
      <c r="F790" s="201">
        <f t="shared" si="158"/>
        <v>41500</v>
      </c>
      <c r="G790" s="161" t="s">
        <v>122</v>
      </c>
      <c r="H790" s="132"/>
      <c r="I790" s="212">
        <f t="shared" si="155"/>
        <v>16</v>
      </c>
      <c r="J790" s="212">
        <f t="shared" si="156"/>
        <v>415</v>
      </c>
      <c r="K790" s="212">
        <f t="shared" si="157"/>
        <v>6640</v>
      </c>
      <c r="L790" s="30"/>
    </row>
    <row r="791" spans="1:12" s="26" customFormat="1" x14ac:dyDescent="0.2">
      <c r="A791" s="159">
        <v>10</v>
      </c>
      <c r="B791" s="209" t="s">
        <v>1350</v>
      </c>
      <c r="C791" s="161" t="s">
        <v>57</v>
      </c>
      <c r="D791" s="161">
        <v>100</v>
      </c>
      <c r="E791" s="207">
        <v>415</v>
      </c>
      <c r="F791" s="201">
        <f t="shared" si="158"/>
        <v>41500</v>
      </c>
      <c r="G791" s="161" t="s">
        <v>122</v>
      </c>
      <c r="H791" s="132"/>
      <c r="I791" s="212">
        <f t="shared" si="155"/>
        <v>16</v>
      </c>
      <c r="J791" s="212">
        <f t="shared" si="156"/>
        <v>415</v>
      </c>
      <c r="K791" s="212">
        <f t="shared" si="157"/>
        <v>6640</v>
      </c>
      <c r="L791" s="30"/>
    </row>
    <row r="792" spans="1:12" s="26" customFormat="1" x14ac:dyDescent="0.2">
      <c r="A792" s="159">
        <v>11</v>
      </c>
      <c r="B792" s="209" t="s">
        <v>1351</v>
      </c>
      <c r="C792" s="161" t="s">
        <v>57</v>
      </c>
      <c r="D792" s="161">
        <v>20</v>
      </c>
      <c r="E792" s="207">
        <v>10140</v>
      </c>
      <c r="F792" s="201">
        <f t="shared" si="158"/>
        <v>202800</v>
      </c>
      <c r="G792" s="161" t="s">
        <v>122</v>
      </c>
      <c r="H792" s="132"/>
      <c r="I792" s="212">
        <f t="shared" si="155"/>
        <v>3.2</v>
      </c>
      <c r="J792" s="212">
        <f t="shared" si="156"/>
        <v>10140</v>
      </c>
      <c r="K792" s="212">
        <f t="shared" si="157"/>
        <v>32448</v>
      </c>
      <c r="L792" s="30"/>
    </row>
    <row r="793" spans="1:12" s="26" customFormat="1" x14ac:dyDescent="0.2">
      <c r="A793" s="159">
        <v>12</v>
      </c>
      <c r="B793" s="209" t="s">
        <v>1352</v>
      </c>
      <c r="C793" s="161" t="s">
        <v>57</v>
      </c>
      <c r="D793" s="161">
        <v>20</v>
      </c>
      <c r="E793" s="207">
        <v>3900</v>
      </c>
      <c r="F793" s="201">
        <f t="shared" si="158"/>
        <v>78000</v>
      </c>
      <c r="G793" s="161" t="s">
        <v>122</v>
      </c>
      <c r="H793" s="132"/>
      <c r="I793" s="212">
        <f t="shared" si="155"/>
        <v>3.2</v>
      </c>
      <c r="J793" s="212">
        <f t="shared" si="156"/>
        <v>3900</v>
      </c>
      <c r="K793" s="212">
        <f t="shared" si="157"/>
        <v>12480</v>
      </c>
      <c r="L793" s="30"/>
    </row>
    <row r="794" spans="1:12" s="26" customFormat="1" x14ac:dyDescent="0.2">
      <c r="A794" s="159">
        <v>13</v>
      </c>
      <c r="B794" s="209" t="s">
        <v>1353</v>
      </c>
      <c r="C794" s="161" t="s">
        <v>57</v>
      </c>
      <c r="D794" s="161">
        <v>20</v>
      </c>
      <c r="E794" s="207">
        <v>3800</v>
      </c>
      <c r="F794" s="201">
        <f t="shared" si="158"/>
        <v>76000</v>
      </c>
      <c r="G794" s="161" t="s">
        <v>122</v>
      </c>
      <c r="H794" s="132"/>
      <c r="I794" s="212">
        <f t="shared" si="155"/>
        <v>3.2</v>
      </c>
      <c r="J794" s="212">
        <f t="shared" si="156"/>
        <v>3800</v>
      </c>
      <c r="K794" s="212">
        <f t="shared" si="157"/>
        <v>12160</v>
      </c>
      <c r="L794" s="30"/>
    </row>
    <row r="795" spans="1:12" s="26" customFormat="1" x14ac:dyDescent="0.2">
      <c r="A795" s="159">
        <v>14</v>
      </c>
      <c r="B795" s="209" t="s">
        <v>1354</v>
      </c>
      <c r="C795" s="161" t="s">
        <v>57</v>
      </c>
      <c r="D795" s="161">
        <v>10</v>
      </c>
      <c r="E795" s="207">
        <v>5130</v>
      </c>
      <c r="F795" s="201">
        <f t="shared" si="158"/>
        <v>51300</v>
      </c>
      <c r="G795" s="161" t="s">
        <v>122</v>
      </c>
      <c r="H795" s="132"/>
      <c r="I795" s="212">
        <f t="shared" si="155"/>
        <v>1.6</v>
      </c>
      <c r="J795" s="212">
        <f t="shared" si="156"/>
        <v>5130</v>
      </c>
      <c r="K795" s="212">
        <f t="shared" si="157"/>
        <v>8208</v>
      </c>
      <c r="L795" s="30"/>
    </row>
    <row r="796" spans="1:12" s="26" customFormat="1" x14ac:dyDescent="0.2">
      <c r="A796" s="159">
        <v>15</v>
      </c>
      <c r="B796" s="209" t="s">
        <v>1355</v>
      </c>
      <c r="C796" s="161" t="s">
        <v>57</v>
      </c>
      <c r="D796" s="161">
        <v>10</v>
      </c>
      <c r="E796" s="207">
        <v>11700</v>
      </c>
      <c r="F796" s="201">
        <f t="shared" si="158"/>
        <v>117000</v>
      </c>
      <c r="G796" s="161" t="s">
        <v>122</v>
      </c>
      <c r="H796" s="132"/>
      <c r="I796" s="212">
        <f t="shared" si="155"/>
        <v>1.6</v>
      </c>
      <c r="J796" s="212">
        <f t="shared" si="156"/>
        <v>11700</v>
      </c>
      <c r="K796" s="212">
        <f t="shared" si="157"/>
        <v>18720</v>
      </c>
      <c r="L796" s="30"/>
    </row>
    <row r="797" spans="1:12" s="26" customFormat="1" x14ac:dyDescent="0.2">
      <c r="A797" s="159">
        <v>16</v>
      </c>
      <c r="B797" s="209" t="s">
        <v>1356</v>
      </c>
      <c r="C797" s="161" t="s">
        <v>57</v>
      </c>
      <c r="D797" s="161">
        <v>20</v>
      </c>
      <c r="E797" s="207">
        <v>7200</v>
      </c>
      <c r="F797" s="201">
        <f t="shared" si="158"/>
        <v>144000</v>
      </c>
      <c r="G797" s="161" t="s">
        <v>122</v>
      </c>
      <c r="H797" s="132"/>
      <c r="I797" s="212">
        <f t="shared" si="155"/>
        <v>3.2</v>
      </c>
      <c r="J797" s="212">
        <f t="shared" si="156"/>
        <v>7200</v>
      </c>
      <c r="K797" s="212">
        <f t="shared" si="157"/>
        <v>23040</v>
      </c>
      <c r="L797" s="30"/>
    </row>
    <row r="798" spans="1:12" s="26" customFormat="1" x14ac:dyDescent="0.2">
      <c r="A798" s="159">
        <v>17</v>
      </c>
      <c r="B798" s="209" t="s">
        <v>1357</v>
      </c>
      <c r="C798" s="161" t="s">
        <v>57</v>
      </c>
      <c r="D798" s="161">
        <v>10</v>
      </c>
      <c r="E798" s="207">
        <v>5130</v>
      </c>
      <c r="F798" s="201">
        <f t="shared" si="158"/>
        <v>51300</v>
      </c>
      <c r="G798" s="161" t="s">
        <v>122</v>
      </c>
      <c r="H798" s="132"/>
      <c r="I798" s="212">
        <f t="shared" si="155"/>
        <v>1.6</v>
      </c>
      <c r="J798" s="212">
        <f t="shared" si="156"/>
        <v>5130</v>
      </c>
      <c r="K798" s="212">
        <f t="shared" si="157"/>
        <v>8208</v>
      </c>
      <c r="L798" s="30"/>
    </row>
    <row r="799" spans="1:12" s="26" customFormat="1" x14ac:dyDescent="0.2">
      <c r="A799" s="159">
        <v>18</v>
      </c>
      <c r="B799" s="209" t="s">
        <v>1358</v>
      </c>
      <c r="C799" s="161" t="s">
        <v>57</v>
      </c>
      <c r="D799" s="161">
        <v>10</v>
      </c>
      <c r="E799" s="207">
        <v>9200</v>
      </c>
      <c r="F799" s="201">
        <f t="shared" si="158"/>
        <v>92000</v>
      </c>
      <c r="G799" s="161" t="s">
        <v>122</v>
      </c>
      <c r="H799" s="132"/>
      <c r="I799" s="212">
        <f t="shared" si="155"/>
        <v>1.6</v>
      </c>
      <c r="J799" s="212">
        <f t="shared" si="156"/>
        <v>9200</v>
      </c>
      <c r="K799" s="212">
        <f t="shared" si="157"/>
        <v>14720</v>
      </c>
      <c r="L799" s="30"/>
    </row>
    <row r="800" spans="1:12" s="26" customFormat="1" x14ac:dyDescent="0.2">
      <c r="A800" s="159">
        <v>19</v>
      </c>
      <c r="B800" s="209" t="s">
        <v>1359</v>
      </c>
      <c r="C800" s="161" t="s">
        <v>57</v>
      </c>
      <c r="D800" s="161">
        <v>20</v>
      </c>
      <c r="E800" s="207">
        <v>8900</v>
      </c>
      <c r="F800" s="201">
        <f t="shared" si="158"/>
        <v>178000</v>
      </c>
      <c r="G800" s="161" t="s">
        <v>122</v>
      </c>
      <c r="H800" s="132"/>
      <c r="I800" s="212">
        <f t="shared" si="155"/>
        <v>3.2</v>
      </c>
      <c r="J800" s="212">
        <f t="shared" si="156"/>
        <v>8900</v>
      </c>
      <c r="K800" s="212">
        <f t="shared" si="157"/>
        <v>28480</v>
      </c>
      <c r="L800" s="30"/>
    </row>
    <row r="801" spans="1:12" s="26" customFormat="1" x14ac:dyDescent="0.2">
      <c r="A801" s="159">
        <v>20</v>
      </c>
      <c r="B801" s="209" t="s">
        <v>1360</v>
      </c>
      <c r="C801" s="161" t="s">
        <v>57</v>
      </c>
      <c r="D801" s="161">
        <v>20</v>
      </c>
      <c r="E801" s="207">
        <v>8900</v>
      </c>
      <c r="F801" s="201">
        <f t="shared" si="158"/>
        <v>178000</v>
      </c>
      <c r="G801" s="161" t="s">
        <v>122</v>
      </c>
      <c r="H801" s="132"/>
      <c r="I801" s="212">
        <f t="shared" si="155"/>
        <v>3.2</v>
      </c>
      <c r="J801" s="212">
        <f t="shared" si="156"/>
        <v>8900</v>
      </c>
      <c r="K801" s="212">
        <f t="shared" si="157"/>
        <v>28480</v>
      </c>
      <c r="L801" s="30"/>
    </row>
    <row r="802" spans="1:12" s="26" customFormat="1" x14ac:dyDescent="0.2">
      <c r="A802" s="159">
        <v>21</v>
      </c>
      <c r="B802" s="209" t="s">
        <v>1361</v>
      </c>
      <c r="C802" s="161" t="s">
        <v>57</v>
      </c>
      <c r="D802" s="161">
        <v>10</v>
      </c>
      <c r="E802" s="207">
        <v>9200</v>
      </c>
      <c r="F802" s="201">
        <f t="shared" si="158"/>
        <v>92000</v>
      </c>
      <c r="G802" s="161" t="s">
        <v>122</v>
      </c>
      <c r="H802" s="132"/>
      <c r="I802" s="212">
        <f t="shared" si="155"/>
        <v>1.6</v>
      </c>
      <c r="J802" s="212">
        <f t="shared" si="156"/>
        <v>9200</v>
      </c>
      <c r="K802" s="212">
        <f t="shared" si="157"/>
        <v>14720</v>
      </c>
      <c r="L802" s="30"/>
    </row>
    <row r="803" spans="1:12" s="26" customFormat="1" ht="13.5" x14ac:dyDescent="0.25">
      <c r="A803" s="159"/>
      <c r="B803" s="299" t="s">
        <v>1122</v>
      </c>
      <c r="C803" s="299"/>
      <c r="D803" s="299"/>
      <c r="E803" s="299"/>
      <c r="F803" s="213">
        <f>SUM(F782:F802)</f>
        <v>2130300</v>
      </c>
      <c r="G803" s="213"/>
      <c r="H803" s="213"/>
      <c r="I803" s="213"/>
      <c r="J803" s="213"/>
      <c r="K803" s="213">
        <f t="shared" ref="K803" si="159">SUM(K782:K802)</f>
        <v>340848</v>
      </c>
      <c r="L803" s="30"/>
    </row>
    <row r="804" spans="1:12" s="26" customFormat="1" x14ac:dyDescent="0.2">
      <c r="A804" s="159">
        <v>1</v>
      </c>
      <c r="B804" s="209" t="s">
        <v>1362</v>
      </c>
      <c r="C804" s="161" t="s">
        <v>57</v>
      </c>
      <c r="D804" s="161">
        <v>50</v>
      </c>
      <c r="E804" s="207">
        <v>6400</v>
      </c>
      <c r="F804" s="201">
        <f t="shared" si="158"/>
        <v>320000</v>
      </c>
      <c r="G804" s="161" t="s">
        <v>122</v>
      </c>
      <c r="H804" s="132"/>
      <c r="I804" s="212">
        <f t="shared" ref="I804:I812" si="160">D804*0.16</f>
        <v>8</v>
      </c>
      <c r="J804" s="212">
        <f t="shared" ref="J804:J812" si="161">E804</f>
        <v>6400</v>
      </c>
      <c r="K804" s="212">
        <f t="shared" si="157"/>
        <v>51200</v>
      </c>
      <c r="L804" s="30"/>
    </row>
    <row r="805" spans="1:12" s="26" customFormat="1" x14ac:dyDescent="0.2">
      <c r="A805" s="159">
        <v>2</v>
      </c>
      <c r="B805" s="209" t="s">
        <v>1363</v>
      </c>
      <c r="C805" s="161" t="s">
        <v>57</v>
      </c>
      <c r="D805" s="161">
        <v>50</v>
      </c>
      <c r="E805" s="207">
        <v>21300</v>
      </c>
      <c r="F805" s="201">
        <f t="shared" si="158"/>
        <v>1065000</v>
      </c>
      <c r="G805" s="161" t="s">
        <v>122</v>
      </c>
      <c r="H805" s="132"/>
      <c r="I805" s="212">
        <f t="shared" si="160"/>
        <v>8</v>
      </c>
      <c r="J805" s="212">
        <f t="shared" si="161"/>
        <v>21300</v>
      </c>
      <c r="K805" s="212">
        <f t="shared" si="157"/>
        <v>170400</v>
      </c>
      <c r="L805" s="30"/>
    </row>
    <row r="806" spans="1:12" s="26" customFormat="1" x14ac:dyDescent="0.2">
      <c r="A806" s="159">
        <v>3</v>
      </c>
      <c r="B806" s="209" t="s">
        <v>1364</v>
      </c>
      <c r="C806" s="161" t="s">
        <v>57</v>
      </c>
      <c r="D806" s="161">
        <v>50</v>
      </c>
      <c r="E806" s="207">
        <v>5800</v>
      </c>
      <c r="F806" s="201">
        <f t="shared" si="158"/>
        <v>290000</v>
      </c>
      <c r="G806" s="161" t="s">
        <v>122</v>
      </c>
      <c r="H806" s="132"/>
      <c r="I806" s="212">
        <f t="shared" si="160"/>
        <v>8</v>
      </c>
      <c r="J806" s="212">
        <f t="shared" si="161"/>
        <v>5800</v>
      </c>
      <c r="K806" s="212">
        <f t="shared" si="157"/>
        <v>46400</v>
      </c>
      <c r="L806" s="30"/>
    </row>
    <row r="807" spans="1:12" s="26" customFormat="1" x14ac:dyDescent="0.2">
      <c r="A807" s="159">
        <v>4</v>
      </c>
      <c r="B807" s="209" t="s">
        <v>1365</v>
      </c>
      <c r="C807" s="161" t="s">
        <v>57</v>
      </c>
      <c r="D807" s="161">
        <v>4</v>
      </c>
      <c r="E807" s="207">
        <v>92450</v>
      </c>
      <c r="F807" s="201">
        <f t="shared" si="158"/>
        <v>369800</v>
      </c>
      <c r="G807" s="161" t="s">
        <v>122</v>
      </c>
      <c r="H807" s="132"/>
      <c r="I807" s="212">
        <f t="shared" si="160"/>
        <v>0.64</v>
      </c>
      <c r="J807" s="212">
        <f t="shared" si="161"/>
        <v>92450</v>
      </c>
      <c r="K807" s="212">
        <f t="shared" si="157"/>
        <v>59168</v>
      </c>
      <c r="L807" s="30"/>
    </row>
    <row r="808" spans="1:12" s="26" customFormat="1" x14ac:dyDescent="0.2">
      <c r="A808" s="159">
        <v>5</v>
      </c>
      <c r="B808" s="209" t="s">
        <v>1366</v>
      </c>
      <c r="C808" s="161" t="s">
        <v>57</v>
      </c>
      <c r="D808" s="161">
        <v>10</v>
      </c>
      <c r="E808" s="207">
        <v>62000</v>
      </c>
      <c r="F808" s="201">
        <f t="shared" si="158"/>
        <v>620000</v>
      </c>
      <c r="G808" s="161" t="s">
        <v>122</v>
      </c>
      <c r="H808" s="132"/>
      <c r="I808" s="212">
        <f t="shared" si="160"/>
        <v>1.6</v>
      </c>
      <c r="J808" s="212">
        <f t="shared" si="161"/>
        <v>62000</v>
      </c>
      <c r="K808" s="212">
        <f t="shared" si="157"/>
        <v>99200</v>
      </c>
      <c r="L808" s="30"/>
    </row>
    <row r="809" spans="1:12" s="26" customFormat="1" x14ac:dyDescent="0.2">
      <c r="A809" s="159">
        <v>6</v>
      </c>
      <c r="B809" s="209" t="s">
        <v>1367</v>
      </c>
      <c r="C809" s="161" t="s">
        <v>57</v>
      </c>
      <c r="D809" s="161">
        <v>100</v>
      </c>
      <c r="E809" s="207">
        <v>5600</v>
      </c>
      <c r="F809" s="201">
        <f t="shared" si="158"/>
        <v>560000</v>
      </c>
      <c r="G809" s="161" t="s">
        <v>122</v>
      </c>
      <c r="H809" s="132"/>
      <c r="I809" s="212">
        <f t="shared" si="160"/>
        <v>16</v>
      </c>
      <c r="J809" s="212">
        <f t="shared" si="161"/>
        <v>5600</v>
      </c>
      <c r="K809" s="212">
        <f t="shared" ref="K809:K865" si="162">I809*J809</f>
        <v>89600</v>
      </c>
      <c r="L809" s="30"/>
    </row>
    <row r="810" spans="1:12" s="26" customFormat="1" x14ac:dyDescent="0.2">
      <c r="A810" s="159">
        <v>7</v>
      </c>
      <c r="B810" s="209" t="s">
        <v>1368</v>
      </c>
      <c r="C810" s="161" t="s">
        <v>57</v>
      </c>
      <c r="D810" s="161">
        <v>10</v>
      </c>
      <c r="E810" s="207">
        <v>5600</v>
      </c>
      <c r="F810" s="201">
        <f t="shared" si="158"/>
        <v>56000</v>
      </c>
      <c r="G810" s="161" t="s">
        <v>122</v>
      </c>
      <c r="H810" s="132"/>
      <c r="I810" s="212">
        <f t="shared" si="160"/>
        <v>1.6</v>
      </c>
      <c r="J810" s="212">
        <f t="shared" si="161"/>
        <v>5600</v>
      </c>
      <c r="K810" s="212">
        <f t="shared" si="162"/>
        <v>8960</v>
      </c>
      <c r="L810" s="30"/>
    </row>
    <row r="811" spans="1:12" s="26" customFormat="1" x14ac:dyDescent="0.2">
      <c r="A811" s="159">
        <v>8</v>
      </c>
      <c r="B811" s="209" t="s">
        <v>1369</v>
      </c>
      <c r="C811" s="161" t="s">
        <v>57</v>
      </c>
      <c r="D811" s="161">
        <v>50</v>
      </c>
      <c r="E811" s="207">
        <v>13000</v>
      </c>
      <c r="F811" s="201">
        <f t="shared" si="158"/>
        <v>650000</v>
      </c>
      <c r="G811" s="161" t="s">
        <v>122</v>
      </c>
      <c r="H811" s="132"/>
      <c r="I811" s="212">
        <f t="shared" si="160"/>
        <v>8</v>
      </c>
      <c r="J811" s="212">
        <f t="shared" si="161"/>
        <v>13000</v>
      </c>
      <c r="K811" s="212">
        <f t="shared" si="162"/>
        <v>104000</v>
      </c>
      <c r="L811" s="30"/>
    </row>
    <row r="812" spans="1:12" s="26" customFormat="1" x14ac:dyDescent="0.2">
      <c r="A812" s="159">
        <v>9</v>
      </c>
      <c r="B812" s="209" t="s">
        <v>1370</v>
      </c>
      <c r="C812" s="161" t="s">
        <v>57</v>
      </c>
      <c r="D812" s="161">
        <v>10</v>
      </c>
      <c r="E812" s="207">
        <v>22300</v>
      </c>
      <c r="F812" s="201">
        <f t="shared" si="158"/>
        <v>223000</v>
      </c>
      <c r="G812" s="161" t="s">
        <v>122</v>
      </c>
      <c r="H812" s="132"/>
      <c r="I812" s="212">
        <f t="shared" si="160"/>
        <v>1.6</v>
      </c>
      <c r="J812" s="212">
        <f t="shared" si="161"/>
        <v>22300</v>
      </c>
      <c r="K812" s="212">
        <f t="shared" si="162"/>
        <v>35680</v>
      </c>
      <c r="L812" s="30"/>
    </row>
    <row r="813" spans="1:12" s="26" customFormat="1" ht="13.5" x14ac:dyDescent="0.25">
      <c r="A813" s="159"/>
      <c r="B813" s="299" t="s">
        <v>1122</v>
      </c>
      <c r="C813" s="299"/>
      <c r="D813" s="299"/>
      <c r="E813" s="299"/>
      <c r="F813" s="213">
        <f>SUM(F804:F812)</f>
        <v>4153800</v>
      </c>
      <c r="G813" s="213"/>
      <c r="H813" s="213"/>
      <c r="I813" s="213"/>
      <c r="J813" s="213"/>
      <c r="K813" s="213">
        <f>SUM(K804:K812)</f>
        <v>664608</v>
      </c>
      <c r="L813" s="30"/>
    </row>
    <row r="814" spans="1:12" s="26" customFormat="1" ht="13.5" x14ac:dyDescent="0.2">
      <c r="A814" s="159"/>
      <c r="B814" s="306" t="s">
        <v>1371</v>
      </c>
      <c r="C814" s="307"/>
      <c r="D814" s="307"/>
      <c r="E814" s="307"/>
      <c r="F814" s="307"/>
      <c r="G814" s="308"/>
      <c r="H814" s="132"/>
      <c r="I814" s="212">
        <f t="shared" ref="I814:I826" si="163">D814*0.16</f>
        <v>0</v>
      </c>
      <c r="J814" s="212">
        <f t="shared" ref="J814:J826" si="164">E814</f>
        <v>0</v>
      </c>
      <c r="K814" s="212">
        <f t="shared" si="162"/>
        <v>0</v>
      </c>
      <c r="L814" s="30"/>
    </row>
    <row r="815" spans="1:12" s="26" customFormat="1" x14ac:dyDescent="0.2">
      <c r="A815" s="159">
        <v>1</v>
      </c>
      <c r="B815" s="209" t="s">
        <v>1372</v>
      </c>
      <c r="C815" s="209" t="s">
        <v>57</v>
      </c>
      <c r="D815" s="209">
        <v>10</v>
      </c>
      <c r="E815" s="162">
        <v>51840</v>
      </c>
      <c r="F815" s="201">
        <f t="shared" ref="F815:F826" si="165">D815*E815</f>
        <v>518400</v>
      </c>
      <c r="G815" s="161" t="s">
        <v>122</v>
      </c>
      <c r="H815" s="132"/>
      <c r="I815" s="212">
        <f t="shared" si="163"/>
        <v>1.6</v>
      </c>
      <c r="J815" s="212">
        <f t="shared" si="164"/>
        <v>51840</v>
      </c>
      <c r="K815" s="212">
        <f t="shared" si="162"/>
        <v>82944</v>
      </c>
      <c r="L815" s="30"/>
    </row>
    <row r="816" spans="1:12" s="26" customFormat="1" x14ac:dyDescent="0.2">
      <c r="A816" s="159">
        <v>2</v>
      </c>
      <c r="B816" s="209" t="s">
        <v>1373</v>
      </c>
      <c r="C816" s="209" t="s">
        <v>57</v>
      </c>
      <c r="D816" s="209">
        <v>10</v>
      </c>
      <c r="E816" s="162">
        <v>51840</v>
      </c>
      <c r="F816" s="201">
        <f t="shared" si="165"/>
        <v>518400</v>
      </c>
      <c r="G816" s="161" t="s">
        <v>122</v>
      </c>
      <c r="H816" s="132"/>
      <c r="I816" s="212">
        <f t="shared" si="163"/>
        <v>1.6</v>
      </c>
      <c r="J816" s="212">
        <f t="shared" si="164"/>
        <v>51840</v>
      </c>
      <c r="K816" s="212">
        <f t="shared" si="162"/>
        <v>82944</v>
      </c>
      <c r="L816" s="30"/>
    </row>
    <row r="817" spans="1:12" s="26" customFormat="1" x14ac:dyDescent="0.2">
      <c r="A817" s="159">
        <v>3</v>
      </c>
      <c r="B817" s="209" t="s">
        <v>1374</v>
      </c>
      <c r="C817" s="209" t="s">
        <v>57</v>
      </c>
      <c r="D817" s="209">
        <v>10</v>
      </c>
      <c r="E817" s="162">
        <v>26400</v>
      </c>
      <c r="F817" s="201">
        <f t="shared" si="165"/>
        <v>264000</v>
      </c>
      <c r="G817" s="161" t="s">
        <v>122</v>
      </c>
      <c r="H817" s="132"/>
      <c r="I817" s="212">
        <f t="shared" si="163"/>
        <v>1.6</v>
      </c>
      <c r="J817" s="212">
        <f t="shared" si="164"/>
        <v>26400</v>
      </c>
      <c r="K817" s="212">
        <f t="shared" si="162"/>
        <v>42240</v>
      </c>
      <c r="L817" s="30"/>
    </row>
    <row r="818" spans="1:12" s="26" customFormat="1" x14ac:dyDescent="0.2">
      <c r="A818" s="159">
        <v>4</v>
      </c>
      <c r="B818" s="209" t="s">
        <v>1375</v>
      </c>
      <c r="C818" s="209" t="s">
        <v>57</v>
      </c>
      <c r="D818" s="209">
        <v>10</v>
      </c>
      <c r="E818" s="162">
        <v>26400</v>
      </c>
      <c r="F818" s="201">
        <f t="shared" si="165"/>
        <v>264000</v>
      </c>
      <c r="G818" s="161" t="s">
        <v>122</v>
      </c>
      <c r="H818" s="132"/>
      <c r="I818" s="212">
        <f t="shared" si="163"/>
        <v>1.6</v>
      </c>
      <c r="J818" s="212">
        <f t="shared" si="164"/>
        <v>26400</v>
      </c>
      <c r="K818" s="212">
        <f t="shared" si="162"/>
        <v>42240</v>
      </c>
      <c r="L818" s="30"/>
    </row>
    <row r="819" spans="1:12" s="26" customFormat="1" x14ac:dyDescent="0.2">
      <c r="A819" s="159">
        <v>5</v>
      </c>
      <c r="B819" s="209" t="s">
        <v>1376</v>
      </c>
      <c r="C819" s="209" t="s">
        <v>57</v>
      </c>
      <c r="D819" s="209">
        <v>10</v>
      </c>
      <c r="E819" s="162">
        <v>27600</v>
      </c>
      <c r="F819" s="201">
        <f t="shared" si="165"/>
        <v>276000</v>
      </c>
      <c r="G819" s="161" t="s">
        <v>122</v>
      </c>
      <c r="H819" s="132"/>
      <c r="I819" s="212">
        <f t="shared" si="163"/>
        <v>1.6</v>
      </c>
      <c r="J819" s="212">
        <f t="shared" si="164"/>
        <v>27600</v>
      </c>
      <c r="K819" s="212">
        <f t="shared" si="162"/>
        <v>44160</v>
      </c>
      <c r="L819" s="30"/>
    </row>
    <row r="820" spans="1:12" s="26" customFormat="1" x14ac:dyDescent="0.2">
      <c r="A820" s="159">
        <v>6</v>
      </c>
      <c r="B820" s="209" t="s">
        <v>1377</v>
      </c>
      <c r="C820" s="209" t="s">
        <v>57</v>
      </c>
      <c r="D820" s="209">
        <v>10</v>
      </c>
      <c r="E820" s="162">
        <v>46000</v>
      </c>
      <c r="F820" s="201">
        <f t="shared" si="165"/>
        <v>460000</v>
      </c>
      <c r="G820" s="161" t="s">
        <v>122</v>
      </c>
      <c r="H820" s="132"/>
      <c r="I820" s="212">
        <f t="shared" si="163"/>
        <v>1.6</v>
      </c>
      <c r="J820" s="212">
        <f t="shared" si="164"/>
        <v>46000</v>
      </c>
      <c r="K820" s="212">
        <f t="shared" si="162"/>
        <v>73600</v>
      </c>
      <c r="L820" s="30"/>
    </row>
    <row r="821" spans="1:12" s="26" customFormat="1" x14ac:dyDescent="0.2">
      <c r="A821" s="159">
        <v>7</v>
      </c>
      <c r="B821" s="209" t="s">
        <v>1378</v>
      </c>
      <c r="C821" s="209" t="s">
        <v>57</v>
      </c>
      <c r="D821" s="209">
        <v>20</v>
      </c>
      <c r="E821" s="162">
        <v>22800</v>
      </c>
      <c r="F821" s="201">
        <f t="shared" si="165"/>
        <v>456000</v>
      </c>
      <c r="G821" s="161" t="s">
        <v>122</v>
      </c>
      <c r="H821" s="132"/>
      <c r="I821" s="212">
        <f t="shared" si="163"/>
        <v>3.2</v>
      </c>
      <c r="J821" s="212">
        <f t="shared" si="164"/>
        <v>22800</v>
      </c>
      <c r="K821" s="212">
        <f t="shared" si="162"/>
        <v>72960</v>
      </c>
      <c r="L821" s="30"/>
    </row>
    <row r="822" spans="1:12" s="26" customFormat="1" x14ac:dyDescent="0.2">
      <c r="A822" s="159">
        <v>8</v>
      </c>
      <c r="B822" s="209" t="s">
        <v>1379</v>
      </c>
      <c r="C822" s="209" t="s">
        <v>57</v>
      </c>
      <c r="D822" s="209">
        <v>6</v>
      </c>
      <c r="E822" s="162">
        <v>62400</v>
      </c>
      <c r="F822" s="201">
        <f t="shared" si="165"/>
        <v>374400</v>
      </c>
      <c r="G822" s="161" t="s">
        <v>122</v>
      </c>
      <c r="H822" s="132"/>
      <c r="I822" s="212">
        <f t="shared" si="163"/>
        <v>0.96</v>
      </c>
      <c r="J822" s="212">
        <f t="shared" si="164"/>
        <v>62400</v>
      </c>
      <c r="K822" s="212">
        <f t="shared" si="162"/>
        <v>59904</v>
      </c>
      <c r="L822" s="30"/>
    </row>
    <row r="823" spans="1:12" s="26" customFormat="1" x14ac:dyDescent="0.2">
      <c r="A823" s="159">
        <v>9</v>
      </c>
      <c r="B823" s="209" t="s">
        <v>1380</v>
      </c>
      <c r="C823" s="209" t="s">
        <v>57</v>
      </c>
      <c r="D823" s="209">
        <v>6</v>
      </c>
      <c r="E823" s="162">
        <v>46000</v>
      </c>
      <c r="F823" s="201">
        <f t="shared" si="165"/>
        <v>276000</v>
      </c>
      <c r="G823" s="161" t="s">
        <v>122</v>
      </c>
      <c r="H823" s="132"/>
      <c r="I823" s="212">
        <f t="shared" si="163"/>
        <v>0.96</v>
      </c>
      <c r="J823" s="212">
        <f t="shared" si="164"/>
        <v>46000</v>
      </c>
      <c r="K823" s="212">
        <f t="shared" si="162"/>
        <v>44160</v>
      </c>
      <c r="L823" s="30"/>
    </row>
    <row r="824" spans="1:12" s="26" customFormat="1" x14ac:dyDescent="0.2">
      <c r="A824" s="159">
        <v>10</v>
      </c>
      <c r="B824" s="209" t="s">
        <v>450</v>
      </c>
      <c r="C824" s="209" t="s">
        <v>57</v>
      </c>
      <c r="D824" s="209">
        <v>6</v>
      </c>
      <c r="E824" s="162">
        <v>23040</v>
      </c>
      <c r="F824" s="201">
        <f t="shared" si="165"/>
        <v>138240</v>
      </c>
      <c r="G824" s="161" t="s">
        <v>122</v>
      </c>
      <c r="H824" s="132"/>
      <c r="I824" s="212">
        <f t="shared" si="163"/>
        <v>0.96</v>
      </c>
      <c r="J824" s="212">
        <f t="shared" si="164"/>
        <v>23040</v>
      </c>
      <c r="K824" s="212">
        <f t="shared" si="162"/>
        <v>22118.399999999998</v>
      </c>
      <c r="L824" s="30"/>
    </row>
    <row r="825" spans="1:12" s="26" customFormat="1" x14ac:dyDescent="0.2">
      <c r="A825" s="159">
        <v>11</v>
      </c>
      <c r="B825" s="209" t="s">
        <v>451</v>
      </c>
      <c r="C825" s="209" t="s">
        <v>57</v>
      </c>
      <c r="D825" s="209">
        <v>6</v>
      </c>
      <c r="E825" s="162">
        <v>23040</v>
      </c>
      <c r="F825" s="201">
        <f t="shared" si="165"/>
        <v>138240</v>
      </c>
      <c r="G825" s="161" t="s">
        <v>122</v>
      </c>
      <c r="H825" s="132"/>
      <c r="I825" s="212">
        <f t="shared" si="163"/>
        <v>0.96</v>
      </c>
      <c r="J825" s="212">
        <f t="shared" si="164"/>
        <v>23040</v>
      </c>
      <c r="K825" s="212">
        <f t="shared" si="162"/>
        <v>22118.399999999998</v>
      </c>
      <c r="L825" s="30"/>
    </row>
    <row r="826" spans="1:12" s="26" customFormat="1" x14ac:dyDescent="0.2">
      <c r="A826" s="159">
        <v>12</v>
      </c>
      <c r="B826" s="209" t="s">
        <v>452</v>
      </c>
      <c r="C826" s="209" t="s">
        <v>57</v>
      </c>
      <c r="D826" s="209">
        <v>6</v>
      </c>
      <c r="E826" s="162">
        <v>10920</v>
      </c>
      <c r="F826" s="201">
        <f t="shared" si="165"/>
        <v>65520</v>
      </c>
      <c r="G826" s="161" t="s">
        <v>122</v>
      </c>
      <c r="H826" s="132"/>
      <c r="I826" s="212">
        <f t="shared" si="163"/>
        <v>0.96</v>
      </c>
      <c r="J826" s="212">
        <f t="shared" si="164"/>
        <v>10920</v>
      </c>
      <c r="K826" s="212">
        <f t="shared" si="162"/>
        <v>10483.199999999999</v>
      </c>
      <c r="L826" s="30"/>
    </row>
    <row r="827" spans="1:12" s="26" customFormat="1" ht="13.5" x14ac:dyDescent="0.25">
      <c r="A827" s="159"/>
      <c r="B827" s="299" t="s">
        <v>1122</v>
      </c>
      <c r="C827" s="299"/>
      <c r="D827" s="299"/>
      <c r="E827" s="299"/>
      <c r="F827" s="213">
        <f>SUM(F815:F826)</f>
        <v>3749200</v>
      </c>
      <c r="G827" s="213"/>
      <c r="H827" s="213"/>
      <c r="I827" s="213"/>
      <c r="J827" s="213"/>
      <c r="K827" s="213">
        <f t="shared" ref="K827" si="166">SUM(K815:K826)</f>
        <v>599872</v>
      </c>
      <c r="L827" s="30"/>
    </row>
    <row r="828" spans="1:12" s="26" customFormat="1" ht="13.5" x14ac:dyDescent="0.2">
      <c r="A828" s="159"/>
      <c r="B828" s="306" t="s">
        <v>1381</v>
      </c>
      <c r="C828" s="307"/>
      <c r="D828" s="307"/>
      <c r="E828" s="307"/>
      <c r="F828" s="307"/>
      <c r="G828" s="308"/>
      <c r="H828" s="132"/>
      <c r="I828" s="212">
        <f>D828*0.16</f>
        <v>0</v>
      </c>
      <c r="J828" s="212">
        <f>E828</f>
        <v>0</v>
      </c>
      <c r="K828" s="212">
        <f t="shared" si="162"/>
        <v>0</v>
      </c>
      <c r="L828" s="30"/>
    </row>
    <row r="829" spans="1:12" s="26" customFormat="1" x14ac:dyDescent="0.2">
      <c r="A829" s="159">
        <v>1</v>
      </c>
      <c r="B829" s="209" t="s">
        <v>1382</v>
      </c>
      <c r="C829" s="209" t="s">
        <v>57</v>
      </c>
      <c r="D829" s="209">
        <v>20</v>
      </c>
      <c r="E829" s="162">
        <v>156000</v>
      </c>
      <c r="F829" s="201">
        <f t="shared" ref="F829:F830" si="167">D829*E829</f>
        <v>3120000</v>
      </c>
      <c r="G829" s="161" t="s">
        <v>122</v>
      </c>
      <c r="H829" s="132"/>
      <c r="I829" s="212">
        <f>D829*0.16</f>
        <v>3.2</v>
      </c>
      <c r="J829" s="212">
        <f>E829</f>
        <v>156000</v>
      </c>
      <c r="K829" s="212">
        <f t="shared" si="162"/>
        <v>499200</v>
      </c>
      <c r="L829" s="30"/>
    </row>
    <row r="830" spans="1:12" s="26" customFormat="1" x14ac:dyDescent="0.2">
      <c r="A830" s="159">
        <v>2</v>
      </c>
      <c r="B830" s="209" t="s">
        <v>1383</v>
      </c>
      <c r="C830" s="209" t="s">
        <v>57</v>
      </c>
      <c r="D830" s="209">
        <v>20</v>
      </c>
      <c r="E830" s="162">
        <v>138000</v>
      </c>
      <c r="F830" s="201">
        <f t="shared" si="167"/>
        <v>2760000</v>
      </c>
      <c r="G830" s="161" t="s">
        <v>122</v>
      </c>
      <c r="H830" s="132"/>
      <c r="I830" s="212">
        <f>D830*0.16</f>
        <v>3.2</v>
      </c>
      <c r="J830" s="212">
        <f>E830</f>
        <v>138000</v>
      </c>
      <c r="K830" s="212">
        <f t="shared" si="162"/>
        <v>441600</v>
      </c>
      <c r="L830" s="30"/>
    </row>
    <row r="831" spans="1:12" s="26" customFormat="1" ht="13.5" x14ac:dyDescent="0.2">
      <c r="A831" s="159"/>
      <c r="B831" s="299" t="s">
        <v>1122</v>
      </c>
      <c r="C831" s="299"/>
      <c r="D831" s="299"/>
      <c r="E831" s="299"/>
      <c r="F831" s="196">
        <f>SUM(F829:F830)</f>
        <v>5880000</v>
      </c>
      <c r="G831" s="196"/>
      <c r="H831" s="196"/>
      <c r="I831" s="196"/>
      <c r="J831" s="196"/>
      <c r="K831" s="196">
        <f t="shared" ref="K831" si="168">SUM(K829:K830)</f>
        <v>940800</v>
      </c>
      <c r="L831" s="30"/>
    </row>
    <row r="832" spans="1:12" s="26" customFormat="1" ht="13.5" x14ac:dyDescent="0.2">
      <c r="A832" s="159"/>
      <c r="B832" s="306" t="s">
        <v>1384</v>
      </c>
      <c r="C832" s="307"/>
      <c r="D832" s="307"/>
      <c r="E832" s="307"/>
      <c r="F832" s="307"/>
      <c r="G832" s="308"/>
      <c r="H832" s="132"/>
      <c r="I832" s="212">
        <f>D832*0.16</f>
        <v>0</v>
      </c>
      <c r="J832" s="212">
        <f>E832</f>
        <v>0</v>
      </c>
      <c r="K832" s="212">
        <f t="shared" si="162"/>
        <v>0</v>
      </c>
      <c r="L832" s="30"/>
    </row>
    <row r="833" spans="1:12" s="26" customFormat="1" x14ac:dyDescent="0.2">
      <c r="A833" s="159">
        <v>1</v>
      </c>
      <c r="B833" s="209" t="s">
        <v>1385</v>
      </c>
      <c r="C833" s="209" t="s">
        <v>166</v>
      </c>
      <c r="D833" s="209">
        <v>60</v>
      </c>
      <c r="E833" s="162">
        <v>820</v>
      </c>
      <c r="F833" s="201">
        <f t="shared" ref="F833:F836" si="169">D833*E833</f>
        <v>49200</v>
      </c>
      <c r="G833" s="161" t="s">
        <v>122</v>
      </c>
      <c r="H833" s="132"/>
      <c r="I833" s="212">
        <f>D833*0.16</f>
        <v>9.6</v>
      </c>
      <c r="J833" s="212">
        <f>E833</f>
        <v>820</v>
      </c>
      <c r="K833" s="212">
        <f t="shared" si="162"/>
        <v>7872</v>
      </c>
      <c r="L833" s="30"/>
    </row>
    <row r="834" spans="1:12" s="26" customFormat="1" x14ac:dyDescent="0.2">
      <c r="A834" s="159">
        <v>2</v>
      </c>
      <c r="B834" s="209" t="s">
        <v>1386</v>
      </c>
      <c r="C834" s="209" t="s">
        <v>166</v>
      </c>
      <c r="D834" s="209">
        <v>150</v>
      </c>
      <c r="E834" s="162">
        <v>1100</v>
      </c>
      <c r="F834" s="201">
        <f t="shared" si="169"/>
        <v>165000</v>
      </c>
      <c r="G834" s="161" t="s">
        <v>122</v>
      </c>
      <c r="H834" s="132"/>
      <c r="I834" s="212">
        <f>D834*0.16</f>
        <v>24</v>
      </c>
      <c r="J834" s="212">
        <f>E834</f>
        <v>1100</v>
      </c>
      <c r="K834" s="212">
        <f t="shared" si="162"/>
        <v>26400</v>
      </c>
      <c r="L834" s="30"/>
    </row>
    <row r="835" spans="1:12" s="26" customFormat="1" x14ac:dyDescent="0.2">
      <c r="A835" s="159">
        <v>3</v>
      </c>
      <c r="B835" s="209" t="s">
        <v>1386</v>
      </c>
      <c r="C835" s="209" t="s">
        <v>166</v>
      </c>
      <c r="D835" s="209">
        <v>150</v>
      </c>
      <c r="E835" s="162">
        <v>1100</v>
      </c>
      <c r="F835" s="201">
        <f t="shared" si="169"/>
        <v>165000</v>
      </c>
      <c r="G835" s="161" t="s">
        <v>122</v>
      </c>
      <c r="H835" s="132"/>
      <c r="I835" s="212">
        <f>D835*0.16</f>
        <v>24</v>
      </c>
      <c r="J835" s="212">
        <f>E835</f>
        <v>1100</v>
      </c>
      <c r="K835" s="212">
        <f t="shared" si="162"/>
        <v>26400</v>
      </c>
      <c r="L835" s="30"/>
    </row>
    <row r="836" spans="1:12" s="26" customFormat="1" x14ac:dyDescent="0.2">
      <c r="A836" s="159">
        <v>4</v>
      </c>
      <c r="B836" s="209" t="s">
        <v>1387</v>
      </c>
      <c r="C836" s="209" t="s">
        <v>166</v>
      </c>
      <c r="D836" s="209">
        <v>150</v>
      </c>
      <c r="E836" s="162">
        <v>1850</v>
      </c>
      <c r="F836" s="201">
        <f t="shared" si="169"/>
        <v>277500</v>
      </c>
      <c r="G836" s="161" t="s">
        <v>122</v>
      </c>
      <c r="H836" s="132"/>
      <c r="I836" s="212">
        <f>D836*0.16</f>
        <v>24</v>
      </c>
      <c r="J836" s="212">
        <f>E836</f>
        <v>1850</v>
      </c>
      <c r="K836" s="212">
        <f t="shared" si="162"/>
        <v>44400</v>
      </c>
      <c r="L836" s="30"/>
    </row>
    <row r="837" spans="1:12" s="26" customFormat="1" ht="13.5" x14ac:dyDescent="0.25">
      <c r="A837" s="159"/>
      <c r="B837" s="299" t="s">
        <v>1122</v>
      </c>
      <c r="C837" s="299"/>
      <c r="D837" s="299"/>
      <c r="E837" s="299"/>
      <c r="F837" s="213">
        <f>SUM(F833:F836)</f>
        <v>656700</v>
      </c>
      <c r="G837" s="213"/>
      <c r="H837" s="213"/>
      <c r="I837" s="213"/>
      <c r="J837" s="213"/>
      <c r="K837" s="213">
        <f t="shared" ref="K837" si="170">SUM(K833:K836)</f>
        <v>105072</v>
      </c>
      <c r="L837" s="30"/>
    </row>
    <row r="838" spans="1:12" s="26" customFormat="1" ht="13.5" x14ac:dyDescent="0.2">
      <c r="A838" s="159"/>
      <c r="B838" s="300" t="s">
        <v>1388</v>
      </c>
      <c r="C838" s="301"/>
      <c r="D838" s="301"/>
      <c r="E838" s="301"/>
      <c r="F838" s="301"/>
      <c r="G838" s="302"/>
      <c r="H838" s="132"/>
      <c r="I838" s="212">
        <f t="shared" ref="I838:I847" si="171">D838*0.16</f>
        <v>0</v>
      </c>
      <c r="J838" s="212">
        <f t="shared" ref="J838:J847" si="172">E838</f>
        <v>0</v>
      </c>
      <c r="K838" s="212">
        <f t="shared" si="162"/>
        <v>0</v>
      </c>
      <c r="L838" s="30"/>
    </row>
    <row r="839" spans="1:12" s="26" customFormat="1" x14ac:dyDescent="0.2">
      <c r="A839" s="159">
        <v>1</v>
      </c>
      <c r="B839" s="209" t="s">
        <v>1389</v>
      </c>
      <c r="C839" s="161" t="s">
        <v>57</v>
      </c>
      <c r="D839" s="161">
        <v>4</v>
      </c>
      <c r="E839" s="207">
        <v>11412</v>
      </c>
      <c r="F839" s="201">
        <f t="shared" ref="F839:F847" si="173">D839*E839</f>
        <v>45648</v>
      </c>
      <c r="G839" s="161" t="s">
        <v>122</v>
      </c>
      <c r="H839" s="132"/>
      <c r="I839" s="212">
        <f t="shared" si="171"/>
        <v>0.64</v>
      </c>
      <c r="J839" s="212">
        <f t="shared" si="172"/>
        <v>11412</v>
      </c>
      <c r="K839" s="212">
        <f t="shared" si="162"/>
        <v>7303.68</v>
      </c>
      <c r="L839" s="30"/>
    </row>
    <row r="840" spans="1:12" s="26" customFormat="1" x14ac:dyDescent="0.2">
      <c r="A840" s="159">
        <v>2</v>
      </c>
      <c r="B840" s="209" t="s">
        <v>1390</v>
      </c>
      <c r="C840" s="161" t="s">
        <v>57</v>
      </c>
      <c r="D840" s="161">
        <v>4</v>
      </c>
      <c r="E840" s="207">
        <v>23826</v>
      </c>
      <c r="F840" s="201">
        <f t="shared" si="173"/>
        <v>95304</v>
      </c>
      <c r="G840" s="161" t="s">
        <v>122</v>
      </c>
      <c r="H840" s="132"/>
      <c r="I840" s="212">
        <f t="shared" si="171"/>
        <v>0.64</v>
      </c>
      <c r="J840" s="212">
        <f t="shared" si="172"/>
        <v>23826</v>
      </c>
      <c r="K840" s="212">
        <f t="shared" si="162"/>
        <v>15248.64</v>
      </c>
      <c r="L840" s="30"/>
    </row>
    <row r="841" spans="1:12" s="26" customFormat="1" x14ac:dyDescent="0.2">
      <c r="A841" s="159">
        <v>3</v>
      </c>
      <c r="B841" s="209" t="s">
        <v>1391</v>
      </c>
      <c r="C841" s="161" t="s">
        <v>57</v>
      </c>
      <c r="D841" s="161">
        <v>4</v>
      </c>
      <c r="E841" s="207">
        <v>31350</v>
      </c>
      <c r="F841" s="201">
        <f t="shared" si="173"/>
        <v>125400</v>
      </c>
      <c r="G841" s="161" t="s">
        <v>122</v>
      </c>
      <c r="H841" s="132"/>
      <c r="I841" s="212">
        <f t="shared" si="171"/>
        <v>0.64</v>
      </c>
      <c r="J841" s="212">
        <f t="shared" si="172"/>
        <v>31350</v>
      </c>
      <c r="K841" s="212">
        <f t="shared" si="162"/>
        <v>20064</v>
      </c>
      <c r="L841" s="30"/>
    </row>
    <row r="842" spans="1:12" s="26" customFormat="1" x14ac:dyDescent="0.2">
      <c r="A842" s="159">
        <v>4</v>
      </c>
      <c r="B842" s="209" t="s">
        <v>1392</v>
      </c>
      <c r="C842" s="161" t="s">
        <v>57</v>
      </c>
      <c r="D842" s="161">
        <v>4</v>
      </c>
      <c r="E842" s="207">
        <v>7524</v>
      </c>
      <c r="F842" s="201">
        <f t="shared" si="173"/>
        <v>30096</v>
      </c>
      <c r="G842" s="161" t="s">
        <v>122</v>
      </c>
      <c r="H842" s="132"/>
      <c r="I842" s="212">
        <f t="shared" si="171"/>
        <v>0.64</v>
      </c>
      <c r="J842" s="212">
        <f t="shared" si="172"/>
        <v>7524</v>
      </c>
      <c r="K842" s="212">
        <f t="shared" si="162"/>
        <v>4815.3599999999997</v>
      </c>
      <c r="L842" s="30"/>
    </row>
    <row r="843" spans="1:12" s="26" customFormat="1" x14ac:dyDescent="0.2">
      <c r="A843" s="159">
        <v>5</v>
      </c>
      <c r="B843" s="209" t="s">
        <v>1393</v>
      </c>
      <c r="C843" s="161" t="s">
        <v>57</v>
      </c>
      <c r="D843" s="161">
        <v>4</v>
      </c>
      <c r="E843" s="207">
        <v>9000</v>
      </c>
      <c r="F843" s="201">
        <f t="shared" si="173"/>
        <v>36000</v>
      </c>
      <c r="G843" s="161" t="s">
        <v>122</v>
      </c>
      <c r="H843" s="132"/>
      <c r="I843" s="212">
        <f t="shared" si="171"/>
        <v>0.64</v>
      </c>
      <c r="J843" s="212">
        <f t="shared" si="172"/>
        <v>9000</v>
      </c>
      <c r="K843" s="212">
        <f t="shared" si="162"/>
        <v>5760</v>
      </c>
      <c r="L843" s="30"/>
    </row>
    <row r="844" spans="1:12" s="26" customFormat="1" x14ac:dyDescent="0.2">
      <c r="A844" s="159">
        <v>6</v>
      </c>
      <c r="B844" s="209" t="s">
        <v>1394</v>
      </c>
      <c r="C844" s="161" t="s">
        <v>57</v>
      </c>
      <c r="D844" s="161">
        <v>5</v>
      </c>
      <c r="E844" s="207">
        <v>9000</v>
      </c>
      <c r="F844" s="201">
        <f t="shared" si="173"/>
        <v>45000</v>
      </c>
      <c r="G844" s="161" t="s">
        <v>122</v>
      </c>
      <c r="H844" s="132"/>
      <c r="I844" s="212">
        <f t="shared" si="171"/>
        <v>0.8</v>
      </c>
      <c r="J844" s="212">
        <f t="shared" si="172"/>
        <v>9000</v>
      </c>
      <c r="K844" s="212">
        <f t="shared" si="162"/>
        <v>7200</v>
      </c>
      <c r="L844" s="30"/>
    </row>
    <row r="845" spans="1:12" s="26" customFormat="1" x14ac:dyDescent="0.2">
      <c r="A845" s="159">
        <v>7</v>
      </c>
      <c r="B845" s="209" t="s">
        <v>1395</v>
      </c>
      <c r="C845" s="161" t="s">
        <v>57</v>
      </c>
      <c r="D845" s="161">
        <v>2</v>
      </c>
      <c r="E845" s="207">
        <v>9000</v>
      </c>
      <c r="F845" s="201">
        <f t="shared" si="173"/>
        <v>18000</v>
      </c>
      <c r="G845" s="161" t="s">
        <v>122</v>
      </c>
      <c r="H845" s="132"/>
      <c r="I845" s="212">
        <f t="shared" si="171"/>
        <v>0.32</v>
      </c>
      <c r="J845" s="212">
        <f t="shared" si="172"/>
        <v>9000</v>
      </c>
      <c r="K845" s="212">
        <f t="shared" si="162"/>
        <v>2880</v>
      </c>
      <c r="L845" s="30"/>
    </row>
    <row r="846" spans="1:12" s="26" customFormat="1" x14ac:dyDescent="0.2">
      <c r="A846" s="159">
        <v>8</v>
      </c>
      <c r="B846" s="209" t="s">
        <v>651</v>
      </c>
      <c r="C846" s="161" t="s">
        <v>57</v>
      </c>
      <c r="D846" s="161">
        <v>4</v>
      </c>
      <c r="E846" s="207">
        <v>9000</v>
      </c>
      <c r="F846" s="201">
        <f t="shared" si="173"/>
        <v>36000</v>
      </c>
      <c r="G846" s="161" t="s">
        <v>122</v>
      </c>
      <c r="H846" s="132"/>
      <c r="I846" s="212">
        <f t="shared" si="171"/>
        <v>0.64</v>
      </c>
      <c r="J846" s="212">
        <f t="shared" si="172"/>
        <v>9000</v>
      </c>
      <c r="K846" s="212">
        <f t="shared" si="162"/>
        <v>5760</v>
      </c>
      <c r="L846" s="30"/>
    </row>
    <row r="847" spans="1:12" s="26" customFormat="1" x14ac:dyDescent="0.2">
      <c r="A847" s="159">
        <v>9</v>
      </c>
      <c r="B847" s="209" t="s">
        <v>652</v>
      </c>
      <c r="C847" s="161" t="s">
        <v>57</v>
      </c>
      <c r="D847" s="161">
        <v>4</v>
      </c>
      <c r="E847" s="207">
        <v>8880</v>
      </c>
      <c r="F847" s="201">
        <f t="shared" si="173"/>
        <v>35520</v>
      </c>
      <c r="G847" s="161" t="s">
        <v>122</v>
      </c>
      <c r="H847" s="132"/>
      <c r="I847" s="212">
        <f t="shared" si="171"/>
        <v>0.64</v>
      </c>
      <c r="J847" s="212">
        <f t="shared" si="172"/>
        <v>8880</v>
      </c>
      <c r="K847" s="212">
        <f t="shared" si="162"/>
        <v>5683.2</v>
      </c>
      <c r="L847" s="30"/>
    </row>
    <row r="848" spans="1:12" s="26" customFormat="1" ht="13.5" x14ac:dyDescent="0.25">
      <c r="A848" s="159"/>
      <c r="B848" s="299" t="s">
        <v>1122</v>
      </c>
      <c r="C848" s="299"/>
      <c r="D848" s="299"/>
      <c r="E848" s="299"/>
      <c r="F848" s="213">
        <f>SUM(F839:F847)</f>
        <v>466968</v>
      </c>
      <c r="G848" s="213"/>
      <c r="H848" s="213"/>
      <c r="I848" s="213"/>
      <c r="J848" s="213"/>
      <c r="K848" s="213">
        <f t="shared" ref="K848" si="174">SUM(K839:K847)</f>
        <v>74714.87999999999</v>
      </c>
      <c r="L848" s="30"/>
    </row>
    <row r="849" spans="1:12" s="26" customFormat="1" ht="13.5" x14ac:dyDescent="0.2">
      <c r="A849" s="159"/>
      <c r="B849" s="300" t="s">
        <v>1396</v>
      </c>
      <c r="C849" s="301"/>
      <c r="D849" s="301"/>
      <c r="E849" s="301"/>
      <c r="F849" s="301"/>
      <c r="G849" s="302"/>
      <c r="H849" s="132"/>
      <c r="I849" s="212">
        <f t="shared" ref="I849:I862" si="175">D849*0.16</f>
        <v>0</v>
      </c>
      <c r="J849" s="212">
        <f t="shared" ref="J849:J862" si="176">E849</f>
        <v>0</v>
      </c>
      <c r="K849" s="212">
        <f t="shared" si="162"/>
        <v>0</v>
      </c>
      <c r="L849" s="30"/>
    </row>
    <row r="850" spans="1:12" s="26" customFormat="1" x14ac:dyDescent="0.2">
      <c r="A850" s="159">
        <v>1</v>
      </c>
      <c r="B850" s="209" t="s">
        <v>1397</v>
      </c>
      <c r="C850" s="161" t="s">
        <v>57</v>
      </c>
      <c r="D850" s="161">
        <v>50</v>
      </c>
      <c r="E850" s="207">
        <v>60500.000000000007</v>
      </c>
      <c r="F850" s="201">
        <f t="shared" ref="F850:F862" si="177">D850*E850</f>
        <v>3025000.0000000005</v>
      </c>
      <c r="G850" s="161" t="s">
        <v>122</v>
      </c>
      <c r="H850" s="132"/>
      <c r="I850" s="212">
        <f t="shared" si="175"/>
        <v>8</v>
      </c>
      <c r="J850" s="212">
        <f t="shared" si="176"/>
        <v>60500.000000000007</v>
      </c>
      <c r="K850" s="212">
        <f t="shared" si="162"/>
        <v>484000.00000000006</v>
      </c>
      <c r="L850" s="30"/>
    </row>
    <row r="851" spans="1:12" s="26" customFormat="1" x14ac:dyDescent="0.2">
      <c r="A851" s="159">
        <v>2</v>
      </c>
      <c r="B851" s="209" t="s">
        <v>1398</v>
      </c>
      <c r="C851" s="161" t="s">
        <v>57</v>
      </c>
      <c r="D851" s="161">
        <v>20</v>
      </c>
      <c r="E851" s="207">
        <v>60500.000000000007</v>
      </c>
      <c r="F851" s="201">
        <f t="shared" si="177"/>
        <v>1210000.0000000002</v>
      </c>
      <c r="G851" s="161" t="s">
        <v>122</v>
      </c>
      <c r="H851" s="132"/>
      <c r="I851" s="212">
        <f t="shared" si="175"/>
        <v>3.2</v>
      </c>
      <c r="J851" s="212">
        <f t="shared" si="176"/>
        <v>60500.000000000007</v>
      </c>
      <c r="K851" s="212">
        <f t="shared" si="162"/>
        <v>193600.00000000003</v>
      </c>
      <c r="L851" s="30"/>
    </row>
    <row r="852" spans="1:12" s="26" customFormat="1" x14ac:dyDescent="0.2">
      <c r="A852" s="159">
        <v>3</v>
      </c>
      <c r="B852" s="209" t="s">
        <v>1399</v>
      </c>
      <c r="C852" s="161" t="s">
        <v>57</v>
      </c>
      <c r="D852" s="161">
        <v>2</v>
      </c>
      <c r="E852" s="207">
        <v>75000</v>
      </c>
      <c r="F852" s="201">
        <f t="shared" si="177"/>
        <v>150000</v>
      </c>
      <c r="G852" s="161" t="s">
        <v>122</v>
      </c>
      <c r="H852" s="132"/>
      <c r="I852" s="212">
        <f t="shared" si="175"/>
        <v>0.32</v>
      </c>
      <c r="J852" s="212">
        <f t="shared" si="176"/>
        <v>75000</v>
      </c>
      <c r="K852" s="212">
        <f t="shared" si="162"/>
        <v>24000</v>
      </c>
      <c r="L852" s="30"/>
    </row>
    <row r="853" spans="1:12" s="26" customFormat="1" x14ac:dyDescent="0.2">
      <c r="A853" s="159">
        <v>4</v>
      </c>
      <c r="B853" s="209" t="s">
        <v>1400</v>
      </c>
      <c r="C853" s="161" t="s">
        <v>57</v>
      </c>
      <c r="D853" s="161">
        <v>4</v>
      </c>
      <c r="E853" s="207">
        <v>77050</v>
      </c>
      <c r="F853" s="201">
        <f t="shared" si="177"/>
        <v>308200</v>
      </c>
      <c r="G853" s="161" t="s">
        <v>122</v>
      </c>
      <c r="H853" s="132"/>
      <c r="I853" s="212">
        <f t="shared" si="175"/>
        <v>0.64</v>
      </c>
      <c r="J853" s="212">
        <f t="shared" si="176"/>
        <v>77050</v>
      </c>
      <c r="K853" s="212">
        <f t="shared" si="162"/>
        <v>49312</v>
      </c>
      <c r="L853" s="30"/>
    </row>
    <row r="854" spans="1:12" s="26" customFormat="1" x14ac:dyDescent="0.2">
      <c r="A854" s="159">
        <v>5</v>
      </c>
      <c r="B854" s="209" t="s">
        <v>1401</v>
      </c>
      <c r="C854" s="161" t="s">
        <v>57</v>
      </c>
      <c r="D854" s="161">
        <v>20</v>
      </c>
      <c r="E854" s="207">
        <v>60610.000000000007</v>
      </c>
      <c r="F854" s="201">
        <f t="shared" si="177"/>
        <v>1212200.0000000002</v>
      </c>
      <c r="G854" s="161" t="s">
        <v>122</v>
      </c>
      <c r="H854" s="132"/>
      <c r="I854" s="212">
        <f t="shared" si="175"/>
        <v>3.2</v>
      </c>
      <c r="J854" s="212">
        <f t="shared" si="176"/>
        <v>60610.000000000007</v>
      </c>
      <c r="K854" s="212">
        <f t="shared" si="162"/>
        <v>193952.00000000003</v>
      </c>
      <c r="L854" s="30"/>
    </row>
    <row r="855" spans="1:12" s="26" customFormat="1" x14ac:dyDescent="0.2">
      <c r="A855" s="159">
        <v>6</v>
      </c>
      <c r="B855" s="209" t="s">
        <v>1402</v>
      </c>
      <c r="C855" s="161" t="s">
        <v>57</v>
      </c>
      <c r="D855" s="161">
        <v>30</v>
      </c>
      <c r="E855" s="207">
        <v>60500.000000000007</v>
      </c>
      <c r="F855" s="201">
        <f t="shared" si="177"/>
        <v>1815000.0000000002</v>
      </c>
      <c r="G855" s="161" t="s">
        <v>122</v>
      </c>
      <c r="H855" s="132"/>
      <c r="I855" s="212">
        <f t="shared" si="175"/>
        <v>4.8</v>
      </c>
      <c r="J855" s="212">
        <f t="shared" si="176"/>
        <v>60500.000000000007</v>
      </c>
      <c r="K855" s="212">
        <f t="shared" si="162"/>
        <v>290400</v>
      </c>
      <c r="L855" s="30"/>
    </row>
    <row r="856" spans="1:12" s="26" customFormat="1" x14ac:dyDescent="0.2">
      <c r="A856" s="159">
        <v>7</v>
      </c>
      <c r="B856" s="209" t="s">
        <v>1403</v>
      </c>
      <c r="C856" s="161" t="s">
        <v>57</v>
      </c>
      <c r="D856" s="161">
        <v>30</v>
      </c>
      <c r="E856" s="207">
        <v>61600.000000000007</v>
      </c>
      <c r="F856" s="201">
        <f t="shared" si="177"/>
        <v>1848000.0000000002</v>
      </c>
      <c r="G856" s="161" t="s">
        <v>122</v>
      </c>
      <c r="H856" s="132"/>
      <c r="I856" s="212">
        <f t="shared" si="175"/>
        <v>4.8</v>
      </c>
      <c r="J856" s="212">
        <f t="shared" si="176"/>
        <v>61600.000000000007</v>
      </c>
      <c r="K856" s="212">
        <f t="shared" si="162"/>
        <v>295680</v>
      </c>
      <c r="L856" s="30"/>
    </row>
    <row r="857" spans="1:12" s="26" customFormat="1" x14ac:dyDescent="0.2">
      <c r="A857" s="159">
        <v>8</v>
      </c>
      <c r="B857" s="209" t="s">
        <v>1404</v>
      </c>
      <c r="C857" s="161" t="s">
        <v>57</v>
      </c>
      <c r="D857" s="161">
        <v>20</v>
      </c>
      <c r="E857" s="207">
        <v>56100.000000000007</v>
      </c>
      <c r="F857" s="201">
        <f t="shared" si="177"/>
        <v>1122000.0000000002</v>
      </c>
      <c r="G857" s="161" t="s">
        <v>122</v>
      </c>
      <c r="H857" s="132"/>
      <c r="I857" s="212">
        <f t="shared" si="175"/>
        <v>3.2</v>
      </c>
      <c r="J857" s="212">
        <f t="shared" si="176"/>
        <v>56100.000000000007</v>
      </c>
      <c r="K857" s="212">
        <f t="shared" si="162"/>
        <v>179520.00000000003</v>
      </c>
      <c r="L857" s="30"/>
    </row>
    <row r="858" spans="1:12" s="26" customFormat="1" x14ac:dyDescent="0.2">
      <c r="A858" s="159">
        <v>9</v>
      </c>
      <c r="B858" s="209" t="s">
        <v>1405</v>
      </c>
      <c r="C858" s="161" t="s">
        <v>57</v>
      </c>
      <c r="D858" s="161">
        <v>15</v>
      </c>
      <c r="E858" s="207">
        <v>67210</v>
      </c>
      <c r="F858" s="201">
        <f t="shared" si="177"/>
        <v>1008150</v>
      </c>
      <c r="G858" s="161" t="s">
        <v>122</v>
      </c>
      <c r="H858" s="132"/>
      <c r="I858" s="212">
        <f t="shared" si="175"/>
        <v>2.4</v>
      </c>
      <c r="J858" s="212">
        <f t="shared" si="176"/>
        <v>67210</v>
      </c>
      <c r="K858" s="212">
        <f t="shared" si="162"/>
        <v>161304</v>
      </c>
      <c r="L858" s="30"/>
    </row>
    <row r="859" spans="1:12" s="26" customFormat="1" x14ac:dyDescent="0.2">
      <c r="A859" s="159">
        <v>10</v>
      </c>
      <c r="B859" s="209" t="s">
        <v>1406</v>
      </c>
      <c r="C859" s="161" t="s">
        <v>57</v>
      </c>
      <c r="D859" s="161">
        <v>20</v>
      </c>
      <c r="E859" s="207">
        <v>18150</v>
      </c>
      <c r="F859" s="201">
        <f t="shared" si="177"/>
        <v>363000</v>
      </c>
      <c r="G859" s="161" t="s">
        <v>122</v>
      </c>
      <c r="H859" s="132"/>
      <c r="I859" s="212">
        <f t="shared" si="175"/>
        <v>3.2</v>
      </c>
      <c r="J859" s="212">
        <f t="shared" si="176"/>
        <v>18150</v>
      </c>
      <c r="K859" s="212">
        <f t="shared" si="162"/>
        <v>58080</v>
      </c>
      <c r="L859" s="30"/>
    </row>
    <row r="860" spans="1:12" s="26" customFormat="1" x14ac:dyDescent="0.2">
      <c r="A860" s="159">
        <v>11</v>
      </c>
      <c r="B860" s="209" t="s">
        <v>1407</v>
      </c>
      <c r="C860" s="161" t="s">
        <v>57</v>
      </c>
      <c r="D860" s="161">
        <v>10</v>
      </c>
      <c r="E860" s="207">
        <v>8520</v>
      </c>
      <c r="F860" s="201">
        <f t="shared" si="177"/>
        <v>85200</v>
      </c>
      <c r="G860" s="161" t="s">
        <v>122</v>
      </c>
      <c r="H860" s="132"/>
      <c r="I860" s="212">
        <f t="shared" si="175"/>
        <v>1.6</v>
      </c>
      <c r="J860" s="212">
        <f t="shared" si="176"/>
        <v>8520</v>
      </c>
      <c r="K860" s="212">
        <f t="shared" si="162"/>
        <v>13632</v>
      </c>
      <c r="L860" s="30"/>
    </row>
    <row r="861" spans="1:12" s="26" customFormat="1" x14ac:dyDescent="0.2">
      <c r="A861" s="159">
        <v>12</v>
      </c>
      <c r="B861" s="209" t="s">
        <v>1408</v>
      </c>
      <c r="C861" s="161" t="s">
        <v>57</v>
      </c>
      <c r="D861" s="161">
        <v>10</v>
      </c>
      <c r="E861" s="207">
        <v>8520</v>
      </c>
      <c r="F861" s="201">
        <f t="shared" si="177"/>
        <v>85200</v>
      </c>
      <c r="G861" s="161" t="s">
        <v>122</v>
      </c>
      <c r="H861" s="132"/>
      <c r="I861" s="212">
        <f t="shared" si="175"/>
        <v>1.6</v>
      </c>
      <c r="J861" s="212">
        <f t="shared" si="176"/>
        <v>8520</v>
      </c>
      <c r="K861" s="212">
        <f t="shared" si="162"/>
        <v>13632</v>
      </c>
      <c r="L861" s="30"/>
    </row>
    <row r="862" spans="1:12" s="26" customFormat="1" x14ac:dyDescent="0.2">
      <c r="A862" s="159">
        <v>13</v>
      </c>
      <c r="B862" s="209" t="s">
        <v>1409</v>
      </c>
      <c r="C862" s="161" t="s">
        <v>57</v>
      </c>
      <c r="D862" s="161">
        <v>10</v>
      </c>
      <c r="E862" s="207">
        <v>8520</v>
      </c>
      <c r="F862" s="201">
        <f t="shared" si="177"/>
        <v>85200</v>
      </c>
      <c r="G862" s="161" t="s">
        <v>122</v>
      </c>
      <c r="H862" s="132"/>
      <c r="I862" s="212">
        <f t="shared" si="175"/>
        <v>1.6</v>
      </c>
      <c r="J862" s="212">
        <f t="shared" si="176"/>
        <v>8520</v>
      </c>
      <c r="K862" s="212">
        <f t="shared" si="162"/>
        <v>13632</v>
      </c>
      <c r="L862" s="30"/>
    </row>
    <row r="863" spans="1:12" s="26" customFormat="1" ht="13.5" x14ac:dyDescent="0.25">
      <c r="A863" s="159"/>
      <c r="B863" s="299" t="s">
        <v>1122</v>
      </c>
      <c r="C863" s="299"/>
      <c r="D863" s="299"/>
      <c r="E863" s="299"/>
      <c r="F863" s="213">
        <f>SUM(F850:F862)</f>
        <v>12317150.000000002</v>
      </c>
      <c r="G863" s="213"/>
      <c r="H863" s="213"/>
      <c r="I863" s="213"/>
      <c r="J863" s="213"/>
      <c r="K863" s="213">
        <f t="shared" ref="K863" si="178">SUM(K850:K862)</f>
        <v>1970744</v>
      </c>
      <c r="L863" s="30"/>
    </row>
    <row r="864" spans="1:12" s="26" customFormat="1" ht="13.5" x14ac:dyDescent="0.2">
      <c r="A864" s="159"/>
      <c r="B864" s="300" t="s">
        <v>1410</v>
      </c>
      <c r="C864" s="301"/>
      <c r="D864" s="301"/>
      <c r="E864" s="301"/>
      <c r="F864" s="301"/>
      <c r="G864" s="302"/>
      <c r="H864" s="132"/>
      <c r="I864" s="212">
        <f t="shared" ref="I864:I872" si="179">D864*0.16</f>
        <v>0</v>
      </c>
      <c r="J864" s="212">
        <f t="shared" ref="J864:J872" si="180">E864</f>
        <v>0</v>
      </c>
      <c r="K864" s="212">
        <f t="shared" si="162"/>
        <v>0</v>
      </c>
      <c r="L864" s="30"/>
    </row>
    <row r="865" spans="1:12" s="26" customFormat="1" x14ac:dyDescent="0.2">
      <c r="A865" s="159">
        <v>1</v>
      </c>
      <c r="B865" s="209" t="s">
        <v>1411</v>
      </c>
      <c r="C865" s="161" t="s">
        <v>57</v>
      </c>
      <c r="D865" s="161">
        <v>200</v>
      </c>
      <c r="E865" s="207">
        <v>7320</v>
      </c>
      <c r="F865" s="201">
        <f t="shared" ref="F865:F872" si="181">D865*E865</f>
        <v>1464000</v>
      </c>
      <c r="G865" s="161" t="s">
        <v>122</v>
      </c>
      <c r="H865" s="132"/>
      <c r="I865" s="212">
        <f t="shared" si="179"/>
        <v>32</v>
      </c>
      <c r="J865" s="212">
        <f t="shared" si="180"/>
        <v>7320</v>
      </c>
      <c r="K865" s="212">
        <f t="shared" si="162"/>
        <v>234240</v>
      </c>
      <c r="L865" s="30"/>
    </row>
    <row r="866" spans="1:12" s="26" customFormat="1" x14ac:dyDescent="0.2">
      <c r="A866" s="159">
        <v>2</v>
      </c>
      <c r="B866" s="209" t="s">
        <v>1412</v>
      </c>
      <c r="C866" s="161" t="s">
        <v>57</v>
      </c>
      <c r="D866" s="161">
        <v>90</v>
      </c>
      <c r="E866" s="207">
        <v>13200</v>
      </c>
      <c r="F866" s="201">
        <f t="shared" si="181"/>
        <v>1188000</v>
      </c>
      <c r="G866" s="161" t="s">
        <v>122</v>
      </c>
      <c r="H866" s="132"/>
      <c r="I866" s="212">
        <f t="shared" si="179"/>
        <v>14.4</v>
      </c>
      <c r="J866" s="212">
        <f t="shared" si="180"/>
        <v>13200</v>
      </c>
      <c r="K866" s="212">
        <f t="shared" ref="K866:K915" si="182">I866*J866</f>
        <v>190080</v>
      </c>
      <c r="L866" s="30"/>
    </row>
    <row r="867" spans="1:12" s="26" customFormat="1" x14ac:dyDescent="0.2">
      <c r="A867" s="159">
        <v>3</v>
      </c>
      <c r="B867" s="209" t="s">
        <v>1413</v>
      </c>
      <c r="C867" s="161" t="s">
        <v>57</v>
      </c>
      <c r="D867" s="161">
        <v>100</v>
      </c>
      <c r="E867" s="207">
        <v>1680</v>
      </c>
      <c r="F867" s="201">
        <f t="shared" si="181"/>
        <v>168000</v>
      </c>
      <c r="G867" s="161" t="s">
        <v>122</v>
      </c>
      <c r="H867" s="132"/>
      <c r="I867" s="212">
        <f t="shared" si="179"/>
        <v>16</v>
      </c>
      <c r="J867" s="212">
        <f t="shared" si="180"/>
        <v>1680</v>
      </c>
      <c r="K867" s="212">
        <f t="shared" si="182"/>
        <v>26880</v>
      </c>
      <c r="L867" s="30"/>
    </row>
    <row r="868" spans="1:12" s="26" customFormat="1" x14ac:dyDescent="0.2">
      <c r="A868" s="159">
        <v>4</v>
      </c>
      <c r="B868" s="209" t="s">
        <v>1414</v>
      </c>
      <c r="C868" s="161" t="s">
        <v>57</v>
      </c>
      <c r="D868" s="161">
        <v>120</v>
      </c>
      <c r="E868" s="207">
        <v>1950</v>
      </c>
      <c r="F868" s="201">
        <f t="shared" si="181"/>
        <v>234000</v>
      </c>
      <c r="G868" s="161" t="s">
        <v>122</v>
      </c>
      <c r="H868" s="132"/>
      <c r="I868" s="212">
        <f t="shared" si="179"/>
        <v>19.2</v>
      </c>
      <c r="J868" s="212">
        <f t="shared" si="180"/>
        <v>1950</v>
      </c>
      <c r="K868" s="212">
        <f t="shared" si="182"/>
        <v>37440</v>
      </c>
      <c r="L868" s="30"/>
    </row>
    <row r="869" spans="1:12" s="26" customFormat="1" x14ac:dyDescent="0.2">
      <c r="A869" s="159">
        <v>5</v>
      </c>
      <c r="B869" s="209" t="s">
        <v>453</v>
      </c>
      <c r="C869" s="161" t="s">
        <v>57</v>
      </c>
      <c r="D869" s="161">
        <v>40</v>
      </c>
      <c r="E869" s="207">
        <v>3240</v>
      </c>
      <c r="F869" s="201">
        <f t="shared" si="181"/>
        <v>129600</v>
      </c>
      <c r="G869" s="161" t="s">
        <v>122</v>
      </c>
      <c r="H869" s="132"/>
      <c r="I869" s="212">
        <f t="shared" si="179"/>
        <v>6.4</v>
      </c>
      <c r="J869" s="212">
        <f t="shared" si="180"/>
        <v>3240</v>
      </c>
      <c r="K869" s="212">
        <f t="shared" si="182"/>
        <v>20736</v>
      </c>
      <c r="L869" s="30"/>
    </row>
    <row r="870" spans="1:12" s="26" customFormat="1" x14ac:dyDescent="0.2">
      <c r="A870" s="159">
        <v>6</v>
      </c>
      <c r="B870" s="209" t="s">
        <v>1415</v>
      </c>
      <c r="C870" s="161" t="s">
        <v>1293</v>
      </c>
      <c r="D870" s="161">
        <v>3</v>
      </c>
      <c r="E870" s="207">
        <v>2600</v>
      </c>
      <c r="F870" s="201">
        <f t="shared" si="181"/>
        <v>7800</v>
      </c>
      <c r="G870" s="161" t="s">
        <v>122</v>
      </c>
      <c r="H870" s="132"/>
      <c r="I870" s="212">
        <f t="shared" si="179"/>
        <v>0.48</v>
      </c>
      <c r="J870" s="212">
        <f t="shared" si="180"/>
        <v>2600</v>
      </c>
      <c r="K870" s="212">
        <f t="shared" si="182"/>
        <v>1248</v>
      </c>
      <c r="L870" s="30"/>
    </row>
    <row r="871" spans="1:12" s="26" customFormat="1" x14ac:dyDescent="0.2">
      <c r="A871" s="159">
        <v>7</v>
      </c>
      <c r="B871" s="209" t="s">
        <v>1416</v>
      </c>
      <c r="C871" s="161" t="s">
        <v>1293</v>
      </c>
      <c r="D871" s="161">
        <v>3</v>
      </c>
      <c r="E871" s="207">
        <v>3420</v>
      </c>
      <c r="F871" s="201">
        <f t="shared" si="181"/>
        <v>10260</v>
      </c>
      <c r="G871" s="161" t="s">
        <v>122</v>
      </c>
      <c r="H871" s="132"/>
      <c r="I871" s="212">
        <f t="shared" si="179"/>
        <v>0.48</v>
      </c>
      <c r="J871" s="212">
        <f t="shared" si="180"/>
        <v>3420</v>
      </c>
      <c r="K871" s="212">
        <f t="shared" si="182"/>
        <v>1641.6</v>
      </c>
      <c r="L871" s="30"/>
    </row>
    <row r="872" spans="1:12" s="26" customFormat="1" x14ac:dyDescent="0.2">
      <c r="A872" s="159">
        <v>8</v>
      </c>
      <c r="B872" s="209" t="s">
        <v>1417</v>
      </c>
      <c r="C872" s="161" t="s">
        <v>1293</v>
      </c>
      <c r="D872" s="161">
        <v>3</v>
      </c>
      <c r="E872" s="207">
        <v>3420</v>
      </c>
      <c r="F872" s="201">
        <f t="shared" si="181"/>
        <v>10260</v>
      </c>
      <c r="G872" s="161" t="s">
        <v>122</v>
      </c>
      <c r="H872" s="132"/>
      <c r="I872" s="212">
        <f t="shared" si="179"/>
        <v>0.48</v>
      </c>
      <c r="J872" s="212">
        <f t="shared" si="180"/>
        <v>3420</v>
      </c>
      <c r="K872" s="212">
        <f t="shared" si="182"/>
        <v>1641.6</v>
      </c>
      <c r="L872" s="30"/>
    </row>
    <row r="873" spans="1:12" s="26" customFormat="1" ht="13.5" x14ac:dyDescent="0.25">
      <c r="A873" s="159"/>
      <c r="B873" s="299" t="s">
        <v>1122</v>
      </c>
      <c r="C873" s="299"/>
      <c r="D873" s="299"/>
      <c r="E873" s="299"/>
      <c r="F873" s="213">
        <f>SUM(F865:F872)</f>
        <v>3211920</v>
      </c>
      <c r="G873" s="213"/>
      <c r="H873" s="213"/>
      <c r="I873" s="213"/>
      <c r="J873" s="213"/>
      <c r="K873" s="213">
        <f t="shared" ref="K873" si="183">SUM(K865:K872)</f>
        <v>513907.19999999995</v>
      </c>
      <c r="L873" s="30"/>
    </row>
    <row r="874" spans="1:12" s="26" customFormat="1" ht="13.5" x14ac:dyDescent="0.2">
      <c r="A874" s="159"/>
      <c r="B874" s="300" t="s">
        <v>1418</v>
      </c>
      <c r="C874" s="301"/>
      <c r="D874" s="301"/>
      <c r="E874" s="301"/>
      <c r="F874" s="301"/>
      <c r="G874" s="302"/>
      <c r="H874" s="132"/>
      <c r="I874" s="212">
        <f t="shared" ref="I874:I879" si="184">D874*0.16</f>
        <v>0</v>
      </c>
      <c r="J874" s="212">
        <f t="shared" ref="J874:J879" si="185">E874</f>
        <v>0</v>
      </c>
      <c r="K874" s="212">
        <f t="shared" si="182"/>
        <v>0</v>
      </c>
      <c r="L874" s="30"/>
    </row>
    <row r="875" spans="1:12" s="26" customFormat="1" x14ac:dyDescent="0.2">
      <c r="A875" s="159">
        <v>1</v>
      </c>
      <c r="B875" s="209" t="s">
        <v>1419</v>
      </c>
      <c r="C875" s="161" t="s">
        <v>57</v>
      </c>
      <c r="D875" s="161">
        <v>4</v>
      </c>
      <c r="E875" s="207">
        <v>92400</v>
      </c>
      <c r="F875" s="201">
        <f t="shared" ref="F875:F879" si="186">D875*E875</f>
        <v>369600</v>
      </c>
      <c r="G875" s="161" t="s">
        <v>122</v>
      </c>
      <c r="H875" s="132"/>
      <c r="I875" s="212">
        <f t="shared" si="184"/>
        <v>0.64</v>
      </c>
      <c r="J875" s="212">
        <f t="shared" si="185"/>
        <v>92400</v>
      </c>
      <c r="K875" s="212">
        <f t="shared" si="182"/>
        <v>59136</v>
      </c>
      <c r="L875" s="30"/>
    </row>
    <row r="876" spans="1:12" s="26" customFormat="1" x14ac:dyDescent="0.2">
      <c r="A876" s="159">
        <v>2</v>
      </c>
      <c r="B876" s="209" t="s">
        <v>1420</v>
      </c>
      <c r="C876" s="161" t="s">
        <v>57</v>
      </c>
      <c r="D876" s="161">
        <v>5</v>
      </c>
      <c r="E876" s="207">
        <v>116400</v>
      </c>
      <c r="F876" s="201">
        <f t="shared" si="186"/>
        <v>582000</v>
      </c>
      <c r="G876" s="161" t="s">
        <v>122</v>
      </c>
      <c r="H876" s="132"/>
      <c r="I876" s="212">
        <f t="shared" si="184"/>
        <v>0.8</v>
      </c>
      <c r="J876" s="212">
        <f t="shared" si="185"/>
        <v>116400</v>
      </c>
      <c r="K876" s="212">
        <f t="shared" si="182"/>
        <v>93120</v>
      </c>
      <c r="L876" s="30"/>
    </row>
    <row r="877" spans="1:12" s="26" customFormat="1" x14ac:dyDescent="0.2">
      <c r="A877" s="159">
        <v>3</v>
      </c>
      <c r="B877" s="209" t="s">
        <v>1421</v>
      </c>
      <c r="C877" s="161" t="s">
        <v>57</v>
      </c>
      <c r="D877" s="161">
        <v>4</v>
      </c>
      <c r="E877" s="207">
        <v>247200</v>
      </c>
      <c r="F877" s="201">
        <f t="shared" si="186"/>
        <v>988800</v>
      </c>
      <c r="G877" s="161" t="s">
        <v>122</v>
      </c>
      <c r="H877" s="132"/>
      <c r="I877" s="212">
        <f t="shared" si="184"/>
        <v>0.64</v>
      </c>
      <c r="J877" s="212">
        <f t="shared" si="185"/>
        <v>247200</v>
      </c>
      <c r="K877" s="212">
        <f t="shared" si="182"/>
        <v>158208</v>
      </c>
      <c r="L877" s="30"/>
    </row>
    <row r="878" spans="1:12" s="26" customFormat="1" x14ac:dyDescent="0.2">
      <c r="A878" s="159">
        <v>4</v>
      </c>
      <c r="B878" s="209" t="s">
        <v>1422</v>
      </c>
      <c r="C878" s="161" t="s">
        <v>57</v>
      </c>
      <c r="D878" s="161">
        <v>4</v>
      </c>
      <c r="E878" s="207">
        <v>37200</v>
      </c>
      <c r="F878" s="201">
        <f t="shared" si="186"/>
        <v>148800</v>
      </c>
      <c r="G878" s="161" t="s">
        <v>122</v>
      </c>
      <c r="H878" s="132"/>
      <c r="I878" s="212">
        <f t="shared" si="184"/>
        <v>0.64</v>
      </c>
      <c r="J878" s="212">
        <f t="shared" si="185"/>
        <v>37200</v>
      </c>
      <c r="K878" s="212">
        <f t="shared" si="182"/>
        <v>23808</v>
      </c>
      <c r="L878" s="30"/>
    </row>
    <row r="879" spans="1:12" s="26" customFormat="1" x14ac:dyDescent="0.2">
      <c r="A879" s="159">
        <v>5</v>
      </c>
      <c r="B879" s="209" t="s">
        <v>1423</v>
      </c>
      <c r="C879" s="161" t="s">
        <v>57</v>
      </c>
      <c r="D879" s="161">
        <v>5</v>
      </c>
      <c r="E879" s="207">
        <v>37200</v>
      </c>
      <c r="F879" s="201">
        <f t="shared" si="186"/>
        <v>186000</v>
      </c>
      <c r="G879" s="161" t="s">
        <v>122</v>
      </c>
      <c r="H879" s="132"/>
      <c r="I879" s="212">
        <f t="shared" si="184"/>
        <v>0.8</v>
      </c>
      <c r="J879" s="212">
        <f t="shared" si="185"/>
        <v>37200</v>
      </c>
      <c r="K879" s="212">
        <f t="shared" si="182"/>
        <v>29760</v>
      </c>
      <c r="L879" s="30"/>
    </row>
    <row r="880" spans="1:12" s="26" customFormat="1" ht="13.5" x14ac:dyDescent="0.25">
      <c r="A880" s="159"/>
      <c r="B880" s="299" t="s">
        <v>1122</v>
      </c>
      <c r="C880" s="299"/>
      <c r="D880" s="299"/>
      <c r="E880" s="299"/>
      <c r="F880" s="213">
        <f>SUM(F875:F879)</f>
        <v>2275200</v>
      </c>
      <c r="G880" s="213"/>
      <c r="H880" s="213"/>
      <c r="I880" s="213"/>
      <c r="J880" s="213"/>
      <c r="K880" s="213">
        <f t="shared" ref="K880" si="187">SUM(K875:K879)</f>
        <v>364032</v>
      </c>
      <c r="L880" s="30"/>
    </row>
    <row r="881" spans="1:12" s="26" customFormat="1" ht="13.5" x14ac:dyDescent="0.2">
      <c r="A881" s="159"/>
      <c r="B881" s="300" t="s">
        <v>1424</v>
      </c>
      <c r="C881" s="301"/>
      <c r="D881" s="301"/>
      <c r="E881" s="301"/>
      <c r="F881" s="301"/>
      <c r="G881" s="302"/>
      <c r="H881" s="132"/>
      <c r="I881" s="212">
        <f t="shared" ref="I881:I892" si="188">D881*0.16</f>
        <v>0</v>
      </c>
      <c r="J881" s="212">
        <f t="shared" ref="J881:J892" si="189">E881</f>
        <v>0</v>
      </c>
      <c r="K881" s="212">
        <f t="shared" si="182"/>
        <v>0</v>
      </c>
      <c r="L881" s="30"/>
    </row>
    <row r="882" spans="1:12" s="26" customFormat="1" x14ac:dyDescent="0.2">
      <c r="A882" s="159">
        <v>1</v>
      </c>
      <c r="B882" s="209" t="s">
        <v>136</v>
      </c>
      <c r="C882" s="161" t="s">
        <v>57</v>
      </c>
      <c r="D882" s="161">
        <v>500</v>
      </c>
      <c r="E882" s="207">
        <v>2210</v>
      </c>
      <c r="F882" s="201">
        <f t="shared" ref="F882:F892" si="190">D882*E882</f>
        <v>1105000</v>
      </c>
      <c r="G882" s="161" t="s">
        <v>122</v>
      </c>
      <c r="H882" s="132"/>
      <c r="I882" s="212">
        <f t="shared" si="188"/>
        <v>80</v>
      </c>
      <c r="J882" s="212">
        <f t="shared" si="189"/>
        <v>2210</v>
      </c>
      <c r="K882" s="212">
        <f t="shared" si="182"/>
        <v>176800</v>
      </c>
      <c r="L882" s="30"/>
    </row>
    <row r="883" spans="1:12" s="26" customFormat="1" x14ac:dyDescent="0.2">
      <c r="A883" s="159">
        <v>2</v>
      </c>
      <c r="B883" s="209" t="s">
        <v>54</v>
      </c>
      <c r="C883" s="161" t="s">
        <v>57</v>
      </c>
      <c r="D883" s="161">
        <v>500</v>
      </c>
      <c r="E883" s="207">
        <v>2080</v>
      </c>
      <c r="F883" s="201">
        <f t="shared" si="190"/>
        <v>1040000</v>
      </c>
      <c r="G883" s="161" t="s">
        <v>122</v>
      </c>
      <c r="H883" s="132"/>
      <c r="I883" s="212">
        <f t="shared" si="188"/>
        <v>80</v>
      </c>
      <c r="J883" s="212">
        <f t="shared" si="189"/>
        <v>2080</v>
      </c>
      <c r="K883" s="212">
        <f t="shared" si="182"/>
        <v>166400</v>
      </c>
      <c r="L883" s="30"/>
    </row>
    <row r="884" spans="1:12" s="26" customFormat="1" x14ac:dyDescent="0.2">
      <c r="A884" s="159">
        <v>3</v>
      </c>
      <c r="B884" s="209" t="s">
        <v>455</v>
      </c>
      <c r="C884" s="161" t="s">
        <v>57</v>
      </c>
      <c r="D884" s="161">
        <v>300</v>
      </c>
      <c r="E884" s="207">
        <v>1300</v>
      </c>
      <c r="F884" s="201">
        <f t="shared" si="190"/>
        <v>390000</v>
      </c>
      <c r="G884" s="161" t="s">
        <v>122</v>
      </c>
      <c r="H884" s="132"/>
      <c r="I884" s="212">
        <f t="shared" si="188"/>
        <v>48</v>
      </c>
      <c r="J884" s="212">
        <f t="shared" si="189"/>
        <v>1300</v>
      </c>
      <c r="K884" s="212">
        <f t="shared" si="182"/>
        <v>62400</v>
      </c>
      <c r="L884" s="30"/>
    </row>
    <row r="885" spans="1:12" s="26" customFormat="1" x14ac:dyDescent="0.2">
      <c r="A885" s="159">
        <v>4</v>
      </c>
      <c r="B885" s="209" t="s">
        <v>55</v>
      </c>
      <c r="C885" s="161" t="s">
        <v>57</v>
      </c>
      <c r="D885" s="161">
        <v>800</v>
      </c>
      <c r="E885" s="207">
        <v>3120</v>
      </c>
      <c r="F885" s="201">
        <f t="shared" si="190"/>
        <v>2496000</v>
      </c>
      <c r="G885" s="161" t="s">
        <v>122</v>
      </c>
      <c r="H885" s="132"/>
      <c r="I885" s="212">
        <f t="shared" si="188"/>
        <v>128</v>
      </c>
      <c r="J885" s="212">
        <f t="shared" si="189"/>
        <v>3120</v>
      </c>
      <c r="K885" s="212">
        <f t="shared" si="182"/>
        <v>399360</v>
      </c>
      <c r="L885" s="30"/>
    </row>
    <row r="886" spans="1:12" s="26" customFormat="1" x14ac:dyDescent="0.2">
      <c r="A886" s="159">
        <v>5</v>
      </c>
      <c r="B886" s="209" t="s">
        <v>56</v>
      </c>
      <c r="C886" s="161" t="s">
        <v>57</v>
      </c>
      <c r="D886" s="161">
        <v>800</v>
      </c>
      <c r="E886" s="207">
        <v>3380</v>
      </c>
      <c r="F886" s="201">
        <f t="shared" si="190"/>
        <v>2704000</v>
      </c>
      <c r="G886" s="161" t="s">
        <v>122</v>
      </c>
      <c r="H886" s="132"/>
      <c r="I886" s="212">
        <f t="shared" si="188"/>
        <v>128</v>
      </c>
      <c r="J886" s="212">
        <f t="shared" si="189"/>
        <v>3380</v>
      </c>
      <c r="K886" s="212">
        <f t="shared" si="182"/>
        <v>432640</v>
      </c>
      <c r="L886" s="30"/>
    </row>
    <row r="887" spans="1:12" s="26" customFormat="1" x14ac:dyDescent="0.2">
      <c r="A887" s="159">
        <v>6</v>
      </c>
      <c r="B887" s="209" t="s">
        <v>449</v>
      </c>
      <c r="C887" s="161" t="s">
        <v>57</v>
      </c>
      <c r="D887" s="161">
        <v>400</v>
      </c>
      <c r="E887" s="207">
        <v>2340</v>
      </c>
      <c r="F887" s="201">
        <f t="shared" si="190"/>
        <v>936000</v>
      </c>
      <c r="G887" s="161" t="s">
        <v>122</v>
      </c>
      <c r="H887" s="132"/>
      <c r="I887" s="212">
        <f t="shared" si="188"/>
        <v>64</v>
      </c>
      <c r="J887" s="212">
        <f t="shared" si="189"/>
        <v>2340</v>
      </c>
      <c r="K887" s="212">
        <f t="shared" si="182"/>
        <v>149760</v>
      </c>
      <c r="L887" s="30"/>
    </row>
    <row r="888" spans="1:12" s="26" customFormat="1" x14ac:dyDescent="0.2">
      <c r="A888" s="159">
        <v>7</v>
      </c>
      <c r="B888" s="209" t="s">
        <v>427</v>
      </c>
      <c r="C888" s="161" t="s">
        <v>57</v>
      </c>
      <c r="D888" s="161">
        <v>200</v>
      </c>
      <c r="E888" s="207">
        <v>1690</v>
      </c>
      <c r="F888" s="201">
        <f t="shared" si="190"/>
        <v>338000</v>
      </c>
      <c r="G888" s="161" t="s">
        <v>122</v>
      </c>
      <c r="H888" s="132"/>
      <c r="I888" s="212">
        <f t="shared" si="188"/>
        <v>32</v>
      </c>
      <c r="J888" s="212">
        <f t="shared" si="189"/>
        <v>1690</v>
      </c>
      <c r="K888" s="212">
        <f t="shared" si="182"/>
        <v>54080</v>
      </c>
      <c r="L888" s="30"/>
    </row>
    <row r="889" spans="1:12" s="26" customFormat="1" x14ac:dyDescent="0.2">
      <c r="A889" s="159">
        <v>8</v>
      </c>
      <c r="B889" s="209" t="s">
        <v>1425</v>
      </c>
      <c r="C889" s="161" t="s">
        <v>57</v>
      </c>
      <c r="D889" s="161">
        <v>40</v>
      </c>
      <c r="E889" s="207">
        <v>17500</v>
      </c>
      <c r="F889" s="201">
        <f t="shared" si="190"/>
        <v>700000</v>
      </c>
      <c r="G889" s="161" t="s">
        <v>122</v>
      </c>
      <c r="H889" s="132"/>
      <c r="I889" s="212">
        <f t="shared" si="188"/>
        <v>6.4</v>
      </c>
      <c r="J889" s="212">
        <f t="shared" si="189"/>
        <v>17500</v>
      </c>
      <c r="K889" s="212">
        <f t="shared" si="182"/>
        <v>112000</v>
      </c>
      <c r="L889" s="30"/>
    </row>
    <row r="890" spans="1:12" s="26" customFormat="1" x14ac:dyDescent="0.2">
      <c r="A890" s="159">
        <v>9</v>
      </c>
      <c r="B890" s="209" t="s">
        <v>1426</v>
      </c>
      <c r="C890" s="161" t="s">
        <v>57</v>
      </c>
      <c r="D890" s="161">
        <v>40</v>
      </c>
      <c r="E890" s="207">
        <v>17500</v>
      </c>
      <c r="F890" s="201">
        <f t="shared" si="190"/>
        <v>700000</v>
      </c>
      <c r="G890" s="161" t="s">
        <v>122</v>
      </c>
      <c r="H890" s="132"/>
      <c r="I890" s="212">
        <f t="shared" si="188"/>
        <v>6.4</v>
      </c>
      <c r="J890" s="212">
        <f t="shared" si="189"/>
        <v>17500</v>
      </c>
      <c r="K890" s="212">
        <f t="shared" si="182"/>
        <v>112000</v>
      </c>
      <c r="L890" s="30"/>
    </row>
    <row r="891" spans="1:12" s="26" customFormat="1" x14ac:dyDescent="0.2">
      <c r="A891" s="159">
        <v>10</v>
      </c>
      <c r="B891" s="209" t="s">
        <v>1427</v>
      </c>
      <c r="C891" s="161" t="s">
        <v>57</v>
      </c>
      <c r="D891" s="161">
        <v>20</v>
      </c>
      <c r="E891" s="207">
        <v>17500</v>
      </c>
      <c r="F891" s="201">
        <f t="shared" si="190"/>
        <v>350000</v>
      </c>
      <c r="G891" s="161" t="s">
        <v>122</v>
      </c>
      <c r="H891" s="132"/>
      <c r="I891" s="212">
        <f t="shared" si="188"/>
        <v>3.2</v>
      </c>
      <c r="J891" s="212">
        <f t="shared" si="189"/>
        <v>17500</v>
      </c>
      <c r="K891" s="212">
        <f t="shared" si="182"/>
        <v>56000</v>
      </c>
      <c r="L891" s="30"/>
    </row>
    <row r="892" spans="1:12" s="26" customFormat="1" x14ac:dyDescent="0.2">
      <c r="A892" s="159">
        <v>11</v>
      </c>
      <c r="B892" s="209" t="s">
        <v>1428</v>
      </c>
      <c r="C892" s="161" t="s">
        <v>57</v>
      </c>
      <c r="D892" s="161">
        <v>20</v>
      </c>
      <c r="E892" s="207">
        <v>17500</v>
      </c>
      <c r="F892" s="201">
        <f t="shared" si="190"/>
        <v>350000</v>
      </c>
      <c r="G892" s="161" t="s">
        <v>122</v>
      </c>
      <c r="H892" s="132"/>
      <c r="I892" s="212">
        <f t="shared" si="188"/>
        <v>3.2</v>
      </c>
      <c r="J892" s="212">
        <f t="shared" si="189"/>
        <v>17500</v>
      </c>
      <c r="K892" s="212">
        <f t="shared" si="182"/>
        <v>56000</v>
      </c>
      <c r="L892" s="30"/>
    </row>
    <row r="893" spans="1:12" s="26" customFormat="1" ht="13.5" x14ac:dyDescent="0.25">
      <c r="A893" s="159"/>
      <c r="B893" s="299" t="s">
        <v>1122</v>
      </c>
      <c r="C893" s="299"/>
      <c r="D893" s="299"/>
      <c r="E893" s="299"/>
      <c r="F893" s="213">
        <f>SUM(F882:F892)</f>
        <v>11109000</v>
      </c>
      <c r="G893" s="213"/>
      <c r="H893" s="213"/>
      <c r="I893" s="213"/>
      <c r="J893" s="213"/>
      <c r="K893" s="213">
        <f t="shared" ref="K893" si="191">SUM(K882:K892)</f>
        <v>1777440</v>
      </c>
      <c r="L893" s="30"/>
    </row>
    <row r="894" spans="1:12" s="26" customFormat="1" x14ac:dyDescent="0.2">
      <c r="A894" s="159">
        <v>1</v>
      </c>
      <c r="B894" s="209" t="s">
        <v>1429</v>
      </c>
      <c r="C894" s="161" t="s">
        <v>57</v>
      </c>
      <c r="D894" s="161">
        <v>3</v>
      </c>
      <c r="E894" s="207">
        <v>13520</v>
      </c>
      <c r="F894" s="201">
        <f t="shared" ref="F894:F896" si="192">D894*E894</f>
        <v>40560</v>
      </c>
      <c r="G894" s="161" t="s">
        <v>122</v>
      </c>
      <c r="H894" s="132"/>
      <c r="I894" s="212">
        <f t="shared" ref="I894:I896" si="193">D894*0.16</f>
        <v>0.48</v>
      </c>
      <c r="J894" s="212">
        <f t="shared" ref="J894:J896" si="194">E894</f>
        <v>13520</v>
      </c>
      <c r="K894" s="212">
        <f t="shared" si="182"/>
        <v>6489.5999999999995</v>
      </c>
      <c r="L894" s="30"/>
    </row>
    <row r="895" spans="1:12" s="26" customFormat="1" x14ac:dyDescent="0.2">
      <c r="A895" s="159">
        <v>2</v>
      </c>
      <c r="B895" s="209" t="s">
        <v>1430</v>
      </c>
      <c r="C895" s="161" t="s">
        <v>57</v>
      </c>
      <c r="D895" s="161">
        <v>2</v>
      </c>
      <c r="E895" s="207">
        <v>9100</v>
      </c>
      <c r="F895" s="201">
        <f t="shared" si="192"/>
        <v>18200</v>
      </c>
      <c r="G895" s="161" t="s">
        <v>122</v>
      </c>
      <c r="H895" s="132"/>
      <c r="I895" s="212">
        <f t="shared" si="193"/>
        <v>0.32</v>
      </c>
      <c r="J895" s="212">
        <f t="shared" si="194"/>
        <v>9100</v>
      </c>
      <c r="K895" s="212">
        <f t="shared" si="182"/>
        <v>2912</v>
      </c>
      <c r="L895" s="30"/>
    </row>
    <row r="896" spans="1:12" s="26" customFormat="1" x14ac:dyDescent="0.2">
      <c r="A896" s="159">
        <v>3</v>
      </c>
      <c r="B896" s="209" t="s">
        <v>1431</v>
      </c>
      <c r="C896" s="161" t="s">
        <v>57</v>
      </c>
      <c r="D896" s="161">
        <v>3</v>
      </c>
      <c r="E896" s="207">
        <v>9360</v>
      </c>
      <c r="F896" s="201">
        <f t="shared" si="192"/>
        <v>28080</v>
      </c>
      <c r="G896" s="161" t="s">
        <v>122</v>
      </c>
      <c r="H896" s="132"/>
      <c r="I896" s="212">
        <f t="shared" si="193"/>
        <v>0.48</v>
      </c>
      <c r="J896" s="212">
        <f t="shared" si="194"/>
        <v>9360</v>
      </c>
      <c r="K896" s="212">
        <f t="shared" si="182"/>
        <v>4492.8</v>
      </c>
      <c r="L896" s="30"/>
    </row>
    <row r="897" spans="1:12" s="26" customFormat="1" ht="13.5" x14ac:dyDescent="0.25">
      <c r="A897" s="159"/>
      <c r="B897" s="299" t="s">
        <v>1122</v>
      </c>
      <c r="C897" s="299"/>
      <c r="D897" s="299"/>
      <c r="E897" s="299"/>
      <c r="F897" s="213">
        <f>SUM(F894:F896)</f>
        <v>86840</v>
      </c>
      <c r="G897" s="213"/>
      <c r="H897" s="213"/>
      <c r="I897" s="213"/>
      <c r="J897" s="213"/>
      <c r="K897" s="213">
        <f t="shared" ref="K897" si="195">SUM(K894:K896)</f>
        <v>13894.399999999998</v>
      </c>
      <c r="L897" s="30"/>
    </row>
    <row r="898" spans="1:12" s="26" customFormat="1" ht="13.5" x14ac:dyDescent="0.2">
      <c r="A898" s="159"/>
      <c r="B898" s="300" t="s">
        <v>1432</v>
      </c>
      <c r="C898" s="301"/>
      <c r="D898" s="301"/>
      <c r="E898" s="301"/>
      <c r="F898" s="301"/>
      <c r="G898" s="302"/>
      <c r="H898" s="132"/>
      <c r="I898" s="212">
        <f t="shared" ref="I898:I915" si="196">D898*0.16</f>
        <v>0</v>
      </c>
      <c r="J898" s="212">
        <f t="shared" ref="J898:J915" si="197">E898</f>
        <v>0</v>
      </c>
      <c r="K898" s="212">
        <f t="shared" si="182"/>
        <v>0</v>
      </c>
      <c r="L898" s="30"/>
    </row>
    <row r="899" spans="1:12" s="26" customFormat="1" x14ac:dyDescent="0.2">
      <c r="A899" s="159">
        <v>1</v>
      </c>
      <c r="B899" s="209" t="s">
        <v>456</v>
      </c>
      <c r="C899" s="161" t="s">
        <v>57</v>
      </c>
      <c r="D899" s="161">
        <v>100</v>
      </c>
      <c r="E899" s="207">
        <v>169</v>
      </c>
      <c r="F899" s="201">
        <f t="shared" ref="F899:F915" si="198">D899*E899</f>
        <v>16900</v>
      </c>
      <c r="G899" s="161" t="s">
        <v>122</v>
      </c>
      <c r="H899" s="132"/>
      <c r="I899" s="212">
        <f t="shared" si="196"/>
        <v>16</v>
      </c>
      <c r="J899" s="212">
        <f t="shared" si="197"/>
        <v>169</v>
      </c>
      <c r="K899" s="212">
        <f t="shared" si="182"/>
        <v>2704</v>
      </c>
      <c r="L899" s="30"/>
    </row>
    <row r="900" spans="1:12" s="26" customFormat="1" x14ac:dyDescent="0.2">
      <c r="A900" s="159">
        <v>2</v>
      </c>
      <c r="B900" s="209" t="s">
        <v>639</v>
      </c>
      <c r="C900" s="161" t="s">
        <v>57</v>
      </c>
      <c r="D900" s="161">
        <v>24</v>
      </c>
      <c r="E900" s="207">
        <v>350</v>
      </c>
      <c r="F900" s="201">
        <f t="shared" si="198"/>
        <v>8400</v>
      </c>
      <c r="G900" s="161" t="s">
        <v>122</v>
      </c>
      <c r="H900" s="132"/>
      <c r="I900" s="212">
        <f t="shared" si="196"/>
        <v>3.84</v>
      </c>
      <c r="J900" s="212">
        <f t="shared" si="197"/>
        <v>350</v>
      </c>
      <c r="K900" s="212">
        <f t="shared" si="182"/>
        <v>1344</v>
      </c>
      <c r="L900" s="30"/>
    </row>
    <row r="901" spans="1:12" s="26" customFormat="1" x14ac:dyDescent="0.2">
      <c r="A901" s="159">
        <v>3</v>
      </c>
      <c r="B901" s="209" t="s">
        <v>640</v>
      </c>
      <c r="C901" s="161" t="s">
        <v>57</v>
      </c>
      <c r="D901" s="161">
        <v>24</v>
      </c>
      <c r="E901" s="207">
        <v>350</v>
      </c>
      <c r="F901" s="201">
        <f t="shared" si="198"/>
        <v>8400</v>
      </c>
      <c r="G901" s="161" t="s">
        <v>122</v>
      </c>
      <c r="H901" s="132"/>
      <c r="I901" s="212">
        <f t="shared" si="196"/>
        <v>3.84</v>
      </c>
      <c r="J901" s="212">
        <f t="shared" si="197"/>
        <v>350</v>
      </c>
      <c r="K901" s="212">
        <f t="shared" si="182"/>
        <v>1344</v>
      </c>
      <c r="L901" s="30"/>
    </row>
    <row r="902" spans="1:12" s="26" customFormat="1" x14ac:dyDescent="0.2">
      <c r="A902" s="159">
        <v>4</v>
      </c>
      <c r="B902" s="209" t="s">
        <v>457</v>
      </c>
      <c r="C902" s="161" t="s">
        <v>57</v>
      </c>
      <c r="D902" s="161">
        <v>100</v>
      </c>
      <c r="E902" s="207">
        <v>123.5</v>
      </c>
      <c r="F902" s="201">
        <f t="shared" si="198"/>
        <v>12350</v>
      </c>
      <c r="G902" s="161" t="s">
        <v>122</v>
      </c>
      <c r="H902" s="132"/>
      <c r="I902" s="212">
        <f t="shared" si="196"/>
        <v>16</v>
      </c>
      <c r="J902" s="212">
        <f t="shared" si="197"/>
        <v>123.5</v>
      </c>
      <c r="K902" s="212">
        <f t="shared" si="182"/>
        <v>1976</v>
      </c>
      <c r="L902" s="30"/>
    </row>
    <row r="903" spans="1:12" s="26" customFormat="1" x14ac:dyDescent="0.2">
      <c r="A903" s="159">
        <v>5</v>
      </c>
      <c r="B903" s="209" t="s">
        <v>458</v>
      </c>
      <c r="C903" s="161" t="s">
        <v>57</v>
      </c>
      <c r="D903" s="161">
        <v>100</v>
      </c>
      <c r="E903" s="207">
        <v>410</v>
      </c>
      <c r="F903" s="201">
        <f t="shared" si="198"/>
        <v>41000</v>
      </c>
      <c r="G903" s="161" t="s">
        <v>122</v>
      </c>
      <c r="H903" s="132"/>
      <c r="I903" s="212">
        <f t="shared" si="196"/>
        <v>16</v>
      </c>
      <c r="J903" s="212">
        <f t="shared" si="197"/>
        <v>410</v>
      </c>
      <c r="K903" s="212">
        <f t="shared" si="182"/>
        <v>6560</v>
      </c>
      <c r="L903" s="30"/>
    </row>
    <row r="904" spans="1:12" s="26" customFormat="1" x14ac:dyDescent="0.2">
      <c r="A904" s="159">
        <v>6</v>
      </c>
      <c r="B904" s="209" t="s">
        <v>641</v>
      </c>
      <c r="C904" s="161" t="s">
        <v>57</v>
      </c>
      <c r="D904" s="161">
        <v>24</v>
      </c>
      <c r="E904" s="207">
        <v>221</v>
      </c>
      <c r="F904" s="201">
        <f t="shared" si="198"/>
        <v>5304</v>
      </c>
      <c r="G904" s="161" t="s">
        <v>122</v>
      </c>
      <c r="H904" s="132"/>
      <c r="I904" s="212">
        <f t="shared" si="196"/>
        <v>3.84</v>
      </c>
      <c r="J904" s="212">
        <f t="shared" si="197"/>
        <v>221</v>
      </c>
      <c r="K904" s="212">
        <f t="shared" si="182"/>
        <v>848.64</v>
      </c>
      <c r="L904" s="30"/>
    </row>
    <row r="905" spans="1:12" s="26" customFormat="1" x14ac:dyDescent="0.2">
      <c r="A905" s="159">
        <v>7</v>
      </c>
      <c r="B905" s="209" t="s">
        <v>459</v>
      </c>
      <c r="C905" s="161" t="s">
        <v>57</v>
      </c>
      <c r="D905" s="161">
        <v>100</v>
      </c>
      <c r="E905" s="207">
        <v>390</v>
      </c>
      <c r="F905" s="201">
        <f t="shared" si="198"/>
        <v>39000</v>
      </c>
      <c r="G905" s="161" t="s">
        <v>122</v>
      </c>
      <c r="H905" s="132"/>
      <c r="I905" s="212">
        <f t="shared" si="196"/>
        <v>16</v>
      </c>
      <c r="J905" s="212">
        <f t="shared" si="197"/>
        <v>390</v>
      </c>
      <c r="K905" s="212">
        <f t="shared" si="182"/>
        <v>6240</v>
      </c>
      <c r="L905" s="30"/>
    </row>
    <row r="906" spans="1:12" s="26" customFormat="1" x14ac:dyDescent="0.2">
      <c r="A906" s="159">
        <v>8</v>
      </c>
      <c r="B906" s="209" t="s">
        <v>460</v>
      </c>
      <c r="C906" s="161" t="s">
        <v>57</v>
      </c>
      <c r="D906" s="161">
        <v>70</v>
      </c>
      <c r="E906" s="207">
        <v>390</v>
      </c>
      <c r="F906" s="201">
        <f t="shared" si="198"/>
        <v>27300</v>
      </c>
      <c r="G906" s="161" t="s">
        <v>122</v>
      </c>
      <c r="H906" s="132"/>
      <c r="I906" s="212">
        <f t="shared" si="196"/>
        <v>11.200000000000001</v>
      </c>
      <c r="J906" s="212">
        <f t="shared" si="197"/>
        <v>390</v>
      </c>
      <c r="K906" s="212">
        <f t="shared" si="182"/>
        <v>4368</v>
      </c>
      <c r="L906" s="30"/>
    </row>
    <row r="907" spans="1:12" s="26" customFormat="1" x14ac:dyDescent="0.2">
      <c r="A907" s="159">
        <v>9</v>
      </c>
      <c r="B907" s="209" t="s">
        <v>1433</v>
      </c>
      <c r="C907" s="161" t="s">
        <v>57</v>
      </c>
      <c r="D907" s="161">
        <v>60</v>
      </c>
      <c r="E907" s="207">
        <v>455</v>
      </c>
      <c r="F907" s="201">
        <f t="shared" si="198"/>
        <v>27300</v>
      </c>
      <c r="G907" s="161" t="s">
        <v>122</v>
      </c>
      <c r="H907" s="132"/>
      <c r="I907" s="212">
        <f t="shared" si="196"/>
        <v>9.6</v>
      </c>
      <c r="J907" s="212">
        <f t="shared" si="197"/>
        <v>455</v>
      </c>
      <c r="K907" s="212">
        <f t="shared" si="182"/>
        <v>4368</v>
      </c>
      <c r="L907" s="30"/>
    </row>
    <row r="908" spans="1:12" s="26" customFormat="1" x14ac:dyDescent="0.2">
      <c r="A908" s="159">
        <v>10</v>
      </c>
      <c r="B908" s="209" t="s">
        <v>1434</v>
      </c>
      <c r="C908" s="161" t="s">
        <v>57</v>
      </c>
      <c r="D908" s="161">
        <v>43</v>
      </c>
      <c r="E908" s="207">
        <v>650</v>
      </c>
      <c r="F908" s="201">
        <f t="shared" si="198"/>
        <v>27950</v>
      </c>
      <c r="G908" s="161" t="s">
        <v>122</v>
      </c>
      <c r="H908" s="132"/>
      <c r="I908" s="212">
        <f t="shared" si="196"/>
        <v>6.88</v>
      </c>
      <c r="J908" s="212">
        <f t="shared" si="197"/>
        <v>650</v>
      </c>
      <c r="K908" s="212">
        <f t="shared" si="182"/>
        <v>4472</v>
      </c>
      <c r="L908" s="30"/>
    </row>
    <row r="909" spans="1:12" s="26" customFormat="1" x14ac:dyDescent="0.2">
      <c r="A909" s="159">
        <v>11</v>
      </c>
      <c r="B909" s="209" t="s">
        <v>1435</v>
      </c>
      <c r="C909" s="161" t="s">
        <v>57</v>
      </c>
      <c r="D909" s="161">
        <v>100</v>
      </c>
      <c r="E909" s="207">
        <v>1200</v>
      </c>
      <c r="F909" s="201">
        <f t="shared" si="198"/>
        <v>120000</v>
      </c>
      <c r="G909" s="161" t="s">
        <v>122</v>
      </c>
      <c r="H909" s="132"/>
      <c r="I909" s="212">
        <f t="shared" si="196"/>
        <v>16</v>
      </c>
      <c r="J909" s="212">
        <f t="shared" si="197"/>
        <v>1200</v>
      </c>
      <c r="K909" s="212">
        <f t="shared" si="182"/>
        <v>19200</v>
      </c>
      <c r="L909" s="30"/>
    </row>
    <row r="910" spans="1:12" s="26" customFormat="1" x14ac:dyDescent="0.2">
      <c r="A910" s="159">
        <v>12</v>
      </c>
      <c r="B910" s="209" t="s">
        <v>461</v>
      </c>
      <c r="C910" s="161" t="s">
        <v>57</v>
      </c>
      <c r="D910" s="161">
        <v>100</v>
      </c>
      <c r="E910" s="207">
        <v>260</v>
      </c>
      <c r="F910" s="201">
        <f t="shared" si="198"/>
        <v>26000</v>
      </c>
      <c r="G910" s="161" t="s">
        <v>122</v>
      </c>
      <c r="H910" s="132"/>
      <c r="I910" s="212">
        <f t="shared" si="196"/>
        <v>16</v>
      </c>
      <c r="J910" s="212">
        <f t="shared" si="197"/>
        <v>260</v>
      </c>
      <c r="K910" s="212">
        <f t="shared" si="182"/>
        <v>4160</v>
      </c>
      <c r="L910" s="30"/>
    </row>
    <row r="911" spans="1:12" s="26" customFormat="1" x14ac:dyDescent="0.2">
      <c r="A911" s="159">
        <v>13</v>
      </c>
      <c r="B911" s="209" t="s">
        <v>462</v>
      </c>
      <c r="C911" s="161" t="s">
        <v>57</v>
      </c>
      <c r="D911" s="161">
        <v>80</v>
      </c>
      <c r="E911" s="207">
        <v>715</v>
      </c>
      <c r="F911" s="201">
        <f t="shared" si="198"/>
        <v>57200</v>
      </c>
      <c r="G911" s="161" t="s">
        <v>122</v>
      </c>
      <c r="H911" s="132"/>
      <c r="I911" s="212">
        <f t="shared" si="196"/>
        <v>12.8</v>
      </c>
      <c r="J911" s="212">
        <f t="shared" si="197"/>
        <v>715</v>
      </c>
      <c r="K911" s="212">
        <f t="shared" si="182"/>
        <v>9152</v>
      </c>
      <c r="L911" s="30"/>
    </row>
    <row r="912" spans="1:12" s="26" customFormat="1" x14ac:dyDescent="0.2">
      <c r="A912" s="159">
        <v>14</v>
      </c>
      <c r="B912" s="209" t="s">
        <v>633</v>
      </c>
      <c r="C912" s="161" t="s">
        <v>57</v>
      </c>
      <c r="D912" s="161">
        <v>70</v>
      </c>
      <c r="E912" s="207">
        <v>871</v>
      </c>
      <c r="F912" s="201">
        <f t="shared" si="198"/>
        <v>60970</v>
      </c>
      <c r="G912" s="161" t="s">
        <v>122</v>
      </c>
      <c r="H912" s="132"/>
      <c r="I912" s="212">
        <f t="shared" si="196"/>
        <v>11.200000000000001</v>
      </c>
      <c r="J912" s="212">
        <f t="shared" si="197"/>
        <v>871</v>
      </c>
      <c r="K912" s="212">
        <f t="shared" si="182"/>
        <v>9755.2000000000007</v>
      </c>
      <c r="L912" s="30"/>
    </row>
    <row r="913" spans="1:12" s="26" customFormat="1" x14ac:dyDescent="0.2">
      <c r="A913" s="159">
        <v>15</v>
      </c>
      <c r="B913" s="209" t="s">
        <v>1436</v>
      </c>
      <c r="C913" s="161" t="s">
        <v>57</v>
      </c>
      <c r="D913" s="161">
        <v>48</v>
      </c>
      <c r="E913" s="207">
        <v>1300</v>
      </c>
      <c r="F913" s="201">
        <f t="shared" si="198"/>
        <v>62400</v>
      </c>
      <c r="G913" s="161" t="s">
        <v>122</v>
      </c>
      <c r="H913" s="132"/>
      <c r="I913" s="212">
        <f t="shared" si="196"/>
        <v>7.68</v>
      </c>
      <c r="J913" s="212">
        <f t="shared" si="197"/>
        <v>1300</v>
      </c>
      <c r="K913" s="212">
        <f t="shared" si="182"/>
        <v>9984</v>
      </c>
      <c r="L913" s="30"/>
    </row>
    <row r="914" spans="1:12" s="26" customFormat="1" x14ac:dyDescent="0.2">
      <c r="A914" s="159">
        <v>16</v>
      </c>
      <c r="B914" s="209" t="s">
        <v>1437</v>
      </c>
      <c r="C914" s="161" t="s">
        <v>57</v>
      </c>
      <c r="D914" s="161">
        <v>60</v>
      </c>
      <c r="E914" s="207">
        <v>2730</v>
      </c>
      <c r="F914" s="201">
        <f t="shared" si="198"/>
        <v>163800</v>
      </c>
      <c r="G914" s="161" t="s">
        <v>122</v>
      </c>
      <c r="H914" s="132"/>
      <c r="I914" s="212">
        <f t="shared" si="196"/>
        <v>9.6</v>
      </c>
      <c r="J914" s="212">
        <f t="shared" si="197"/>
        <v>2730</v>
      </c>
      <c r="K914" s="212">
        <f t="shared" si="182"/>
        <v>26208</v>
      </c>
      <c r="L914" s="30"/>
    </row>
    <row r="915" spans="1:12" s="26" customFormat="1" x14ac:dyDescent="0.2">
      <c r="A915" s="159">
        <v>17</v>
      </c>
      <c r="B915" s="209" t="s">
        <v>634</v>
      </c>
      <c r="C915" s="161" t="s">
        <v>57</v>
      </c>
      <c r="D915" s="161">
        <v>60</v>
      </c>
      <c r="E915" s="207">
        <v>2210</v>
      </c>
      <c r="F915" s="201">
        <f t="shared" si="198"/>
        <v>132600</v>
      </c>
      <c r="G915" s="161" t="s">
        <v>122</v>
      </c>
      <c r="H915" s="132"/>
      <c r="I915" s="212">
        <f t="shared" si="196"/>
        <v>9.6</v>
      </c>
      <c r="J915" s="212">
        <f t="shared" si="197"/>
        <v>2210</v>
      </c>
      <c r="K915" s="212">
        <f t="shared" si="182"/>
        <v>21216</v>
      </c>
      <c r="L915" s="30"/>
    </row>
    <row r="916" spans="1:12" s="26" customFormat="1" ht="13.5" x14ac:dyDescent="0.2">
      <c r="A916" s="159"/>
      <c r="B916" s="299" t="s">
        <v>1122</v>
      </c>
      <c r="C916" s="299"/>
      <c r="D916" s="299"/>
      <c r="E916" s="299"/>
      <c r="F916" s="196">
        <f>SUM(F899:F915)</f>
        <v>836874</v>
      </c>
      <c r="G916" s="196"/>
      <c r="H916" s="196"/>
      <c r="I916" s="196"/>
      <c r="J916" s="196"/>
      <c r="K916" s="196">
        <f t="shared" ref="K916" si="199">SUM(K899:K915)</f>
        <v>133899.84</v>
      </c>
      <c r="L916" s="30"/>
    </row>
    <row r="917" spans="1:12" s="26" customFormat="1" ht="13.5" x14ac:dyDescent="0.2">
      <c r="A917" s="159"/>
      <c r="B917" s="300" t="s">
        <v>1438</v>
      </c>
      <c r="C917" s="301"/>
      <c r="D917" s="301"/>
      <c r="E917" s="301"/>
      <c r="F917" s="301"/>
      <c r="G917" s="302"/>
      <c r="H917" s="132"/>
      <c r="I917" s="212">
        <f t="shared" ref="I917:I923" si="200">D917*0.16</f>
        <v>0</v>
      </c>
      <c r="J917" s="212">
        <f t="shared" ref="J917:J923" si="201">E917</f>
        <v>0</v>
      </c>
      <c r="K917" s="212">
        <f t="shared" ref="K917:K957" si="202">I917*J917</f>
        <v>0</v>
      </c>
      <c r="L917" s="30"/>
    </row>
    <row r="918" spans="1:12" s="26" customFormat="1" x14ac:dyDescent="0.2">
      <c r="A918" s="159">
        <v>1</v>
      </c>
      <c r="B918" s="209" t="s">
        <v>1439</v>
      </c>
      <c r="C918" s="161" t="s">
        <v>57</v>
      </c>
      <c r="D918" s="161">
        <v>15</v>
      </c>
      <c r="E918" s="207">
        <v>35275.5</v>
      </c>
      <c r="F918" s="201">
        <f t="shared" ref="F918:F923" si="203">D918*E918</f>
        <v>529132.5</v>
      </c>
      <c r="G918" s="161" t="s">
        <v>122</v>
      </c>
      <c r="H918" s="132"/>
      <c r="I918" s="212">
        <f t="shared" si="200"/>
        <v>2.4</v>
      </c>
      <c r="J918" s="212">
        <f t="shared" si="201"/>
        <v>35275.5</v>
      </c>
      <c r="K918" s="212">
        <f t="shared" si="202"/>
        <v>84661.2</v>
      </c>
      <c r="L918" s="30"/>
    </row>
    <row r="919" spans="1:12" s="26" customFormat="1" x14ac:dyDescent="0.2">
      <c r="A919" s="159">
        <v>2</v>
      </c>
      <c r="B919" s="209" t="s">
        <v>1440</v>
      </c>
      <c r="C919" s="161" t="s">
        <v>57</v>
      </c>
      <c r="D919" s="161">
        <v>20</v>
      </c>
      <c r="E919" s="207">
        <v>36784.800000000003</v>
      </c>
      <c r="F919" s="201">
        <f t="shared" si="203"/>
        <v>735696</v>
      </c>
      <c r="G919" s="161" t="s">
        <v>122</v>
      </c>
      <c r="H919" s="132"/>
      <c r="I919" s="212">
        <f t="shared" si="200"/>
        <v>3.2</v>
      </c>
      <c r="J919" s="212">
        <f t="shared" si="201"/>
        <v>36784.800000000003</v>
      </c>
      <c r="K919" s="212">
        <f t="shared" si="202"/>
        <v>117711.36000000002</v>
      </c>
      <c r="L919" s="30"/>
    </row>
    <row r="920" spans="1:12" s="26" customFormat="1" x14ac:dyDescent="0.2">
      <c r="A920" s="159">
        <v>3</v>
      </c>
      <c r="B920" s="209" t="s">
        <v>1441</v>
      </c>
      <c r="C920" s="161" t="s">
        <v>57</v>
      </c>
      <c r="D920" s="161">
        <v>10</v>
      </c>
      <c r="E920" s="207">
        <v>50895</v>
      </c>
      <c r="F920" s="201">
        <f t="shared" si="203"/>
        <v>508950</v>
      </c>
      <c r="G920" s="161" t="s">
        <v>122</v>
      </c>
      <c r="H920" s="132"/>
      <c r="I920" s="212">
        <f t="shared" si="200"/>
        <v>1.6</v>
      </c>
      <c r="J920" s="212">
        <f t="shared" si="201"/>
        <v>50895</v>
      </c>
      <c r="K920" s="212">
        <f t="shared" si="202"/>
        <v>81432</v>
      </c>
      <c r="L920" s="30"/>
    </row>
    <row r="921" spans="1:12" s="26" customFormat="1" x14ac:dyDescent="0.2">
      <c r="A921" s="159">
        <v>4</v>
      </c>
      <c r="B921" s="209" t="s">
        <v>1442</v>
      </c>
      <c r="C921" s="161" t="s">
        <v>57</v>
      </c>
      <c r="D921" s="161">
        <v>30</v>
      </c>
      <c r="E921" s="207">
        <v>14300</v>
      </c>
      <c r="F921" s="201">
        <f t="shared" si="203"/>
        <v>429000</v>
      </c>
      <c r="G921" s="161" t="s">
        <v>122</v>
      </c>
      <c r="H921" s="132"/>
      <c r="I921" s="212">
        <f t="shared" si="200"/>
        <v>4.8</v>
      </c>
      <c r="J921" s="212">
        <f t="shared" si="201"/>
        <v>14300</v>
      </c>
      <c r="K921" s="212">
        <f t="shared" si="202"/>
        <v>68640</v>
      </c>
      <c r="L921" s="30"/>
    </row>
    <row r="922" spans="1:12" s="26" customFormat="1" x14ac:dyDescent="0.2">
      <c r="A922" s="159">
        <v>5</v>
      </c>
      <c r="B922" s="209" t="s">
        <v>1443</v>
      </c>
      <c r="C922" s="161" t="s">
        <v>57</v>
      </c>
      <c r="D922" s="161">
        <v>20</v>
      </c>
      <c r="E922" s="207">
        <v>13200</v>
      </c>
      <c r="F922" s="201">
        <f t="shared" si="203"/>
        <v>264000</v>
      </c>
      <c r="G922" s="161" t="s">
        <v>122</v>
      </c>
      <c r="H922" s="132"/>
      <c r="I922" s="212">
        <f t="shared" si="200"/>
        <v>3.2</v>
      </c>
      <c r="J922" s="212">
        <f t="shared" si="201"/>
        <v>13200</v>
      </c>
      <c r="K922" s="212">
        <f t="shared" si="202"/>
        <v>42240</v>
      </c>
      <c r="L922" s="30"/>
    </row>
    <row r="923" spans="1:12" s="26" customFormat="1" x14ac:dyDescent="0.2">
      <c r="A923" s="159">
        <v>6</v>
      </c>
      <c r="B923" s="209" t="s">
        <v>1444</v>
      </c>
      <c r="C923" s="161" t="s">
        <v>57</v>
      </c>
      <c r="D923" s="161">
        <v>12</v>
      </c>
      <c r="E923" s="207">
        <v>15500</v>
      </c>
      <c r="F923" s="201">
        <f t="shared" si="203"/>
        <v>186000</v>
      </c>
      <c r="G923" s="161" t="s">
        <v>122</v>
      </c>
      <c r="H923" s="132"/>
      <c r="I923" s="212">
        <f t="shared" si="200"/>
        <v>1.92</v>
      </c>
      <c r="J923" s="212">
        <f t="shared" si="201"/>
        <v>15500</v>
      </c>
      <c r="K923" s="212">
        <f t="shared" si="202"/>
        <v>29760</v>
      </c>
      <c r="L923" s="30"/>
    </row>
    <row r="924" spans="1:12" s="26" customFormat="1" ht="13.5" x14ac:dyDescent="0.25">
      <c r="A924" s="159"/>
      <c r="B924" s="299" t="s">
        <v>1122</v>
      </c>
      <c r="C924" s="299"/>
      <c r="D924" s="299"/>
      <c r="E924" s="299"/>
      <c r="F924" s="213">
        <f>SUM(F918:F923)</f>
        <v>2652778.5</v>
      </c>
      <c r="G924" s="213"/>
      <c r="H924" s="213"/>
      <c r="I924" s="213"/>
      <c r="J924" s="213"/>
      <c r="K924" s="213">
        <f t="shared" ref="K924" si="204">SUM(K918:K923)</f>
        <v>424444.56</v>
      </c>
      <c r="L924" s="30"/>
    </row>
    <row r="925" spans="1:12" s="26" customFormat="1" ht="13.5" x14ac:dyDescent="0.2">
      <c r="A925" s="159"/>
      <c r="B925" s="300" t="s">
        <v>1445</v>
      </c>
      <c r="C925" s="301"/>
      <c r="D925" s="301"/>
      <c r="E925" s="301"/>
      <c r="F925" s="301"/>
      <c r="G925" s="302"/>
      <c r="H925" s="132"/>
      <c r="I925" s="212">
        <f t="shared" ref="I925:I953" si="205">D925*0.16</f>
        <v>0</v>
      </c>
      <c r="J925" s="212">
        <f t="shared" ref="J925:J953" si="206">E925</f>
        <v>0</v>
      </c>
      <c r="K925" s="212">
        <f t="shared" si="202"/>
        <v>0</v>
      </c>
      <c r="L925" s="30"/>
    </row>
    <row r="926" spans="1:12" s="26" customFormat="1" x14ac:dyDescent="0.2">
      <c r="A926" s="159">
        <v>1</v>
      </c>
      <c r="B926" s="209" t="s">
        <v>1446</v>
      </c>
      <c r="C926" s="161" t="s">
        <v>57</v>
      </c>
      <c r="D926" s="161">
        <v>219</v>
      </c>
      <c r="E926" s="207">
        <v>585</v>
      </c>
      <c r="F926" s="201">
        <f t="shared" ref="F926:F953" si="207">D926*E926</f>
        <v>128115</v>
      </c>
      <c r="G926" s="161" t="s">
        <v>122</v>
      </c>
      <c r="H926" s="132"/>
      <c r="I926" s="212">
        <f t="shared" si="205"/>
        <v>35.04</v>
      </c>
      <c r="J926" s="212">
        <f t="shared" si="206"/>
        <v>585</v>
      </c>
      <c r="K926" s="212">
        <f t="shared" si="202"/>
        <v>20498.399999999998</v>
      </c>
      <c r="L926" s="30"/>
    </row>
    <row r="927" spans="1:12" s="26" customFormat="1" x14ac:dyDescent="0.2">
      <c r="A927" s="159">
        <v>2</v>
      </c>
      <c r="B927" s="209" t="s">
        <v>1447</v>
      </c>
      <c r="C927" s="161" t="s">
        <v>57</v>
      </c>
      <c r="D927" s="161">
        <v>600</v>
      </c>
      <c r="E927" s="207">
        <v>416</v>
      </c>
      <c r="F927" s="201">
        <f t="shared" si="207"/>
        <v>249600</v>
      </c>
      <c r="G927" s="161" t="s">
        <v>122</v>
      </c>
      <c r="H927" s="132"/>
      <c r="I927" s="212">
        <f t="shared" si="205"/>
        <v>96</v>
      </c>
      <c r="J927" s="212">
        <f t="shared" si="206"/>
        <v>416</v>
      </c>
      <c r="K927" s="212">
        <f t="shared" si="202"/>
        <v>39936</v>
      </c>
      <c r="L927" s="30"/>
    </row>
    <row r="928" spans="1:12" s="26" customFormat="1" x14ac:dyDescent="0.2">
      <c r="A928" s="159">
        <v>3</v>
      </c>
      <c r="B928" s="209" t="s">
        <v>635</v>
      </c>
      <c r="C928" s="161" t="s">
        <v>57</v>
      </c>
      <c r="D928" s="161">
        <v>400</v>
      </c>
      <c r="E928" s="207">
        <v>1700</v>
      </c>
      <c r="F928" s="201">
        <f t="shared" si="207"/>
        <v>680000</v>
      </c>
      <c r="G928" s="161" t="s">
        <v>122</v>
      </c>
      <c r="H928" s="132"/>
      <c r="I928" s="212">
        <f t="shared" si="205"/>
        <v>64</v>
      </c>
      <c r="J928" s="212">
        <f t="shared" si="206"/>
        <v>1700</v>
      </c>
      <c r="K928" s="212">
        <f t="shared" si="202"/>
        <v>108800</v>
      </c>
      <c r="L928" s="30"/>
    </row>
    <row r="929" spans="1:12" s="26" customFormat="1" x14ac:dyDescent="0.2">
      <c r="A929" s="159">
        <v>4</v>
      </c>
      <c r="B929" s="209" t="s">
        <v>1448</v>
      </c>
      <c r="C929" s="161" t="s">
        <v>57</v>
      </c>
      <c r="D929" s="161">
        <v>107</v>
      </c>
      <c r="E929" s="207">
        <v>3100</v>
      </c>
      <c r="F929" s="201">
        <f t="shared" si="207"/>
        <v>331700</v>
      </c>
      <c r="G929" s="161" t="s">
        <v>122</v>
      </c>
      <c r="H929" s="132"/>
      <c r="I929" s="212">
        <f t="shared" si="205"/>
        <v>17.12</v>
      </c>
      <c r="J929" s="212">
        <f t="shared" si="206"/>
        <v>3100</v>
      </c>
      <c r="K929" s="212">
        <f t="shared" si="202"/>
        <v>53072</v>
      </c>
      <c r="L929" s="30"/>
    </row>
    <row r="930" spans="1:12" s="26" customFormat="1" x14ac:dyDescent="0.2">
      <c r="A930" s="159">
        <v>5</v>
      </c>
      <c r="B930" s="209" t="s">
        <v>1449</v>
      </c>
      <c r="C930" s="161" t="s">
        <v>57</v>
      </c>
      <c r="D930" s="161">
        <v>260</v>
      </c>
      <c r="E930" s="207">
        <v>1320</v>
      </c>
      <c r="F930" s="201">
        <f t="shared" si="207"/>
        <v>343200</v>
      </c>
      <c r="G930" s="161" t="s">
        <v>122</v>
      </c>
      <c r="H930" s="132"/>
      <c r="I930" s="212">
        <f t="shared" si="205"/>
        <v>41.6</v>
      </c>
      <c r="J930" s="212">
        <f t="shared" si="206"/>
        <v>1320</v>
      </c>
      <c r="K930" s="212">
        <f t="shared" si="202"/>
        <v>54912</v>
      </c>
      <c r="L930" s="30"/>
    </row>
    <row r="931" spans="1:12" s="26" customFormat="1" x14ac:dyDescent="0.2">
      <c r="A931" s="159">
        <v>6</v>
      </c>
      <c r="B931" s="209" t="s">
        <v>1450</v>
      </c>
      <c r="C931" s="161" t="s">
        <v>57</v>
      </c>
      <c r="D931" s="161">
        <v>22</v>
      </c>
      <c r="E931" s="207">
        <v>2500</v>
      </c>
      <c r="F931" s="201">
        <f t="shared" si="207"/>
        <v>55000</v>
      </c>
      <c r="G931" s="161" t="s">
        <v>122</v>
      </c>
      <c r="H931" s="132"/>
      <c r="I931" s="212">
        <f t="shared" si="205"/>
        <v>3.52</v>
      </c>
      <c r="J931" s="212">
        <f t="shared" si="206"/>
        <v>2500</v>
      </c>
      <c r="K931" s="212">
        <f t="shared" si="202"/>
        <v>8800</v>
      </c>
      <c r="L931" s="30"/>
    </row>
    <row r="932" spans="1:12" s="26" customFormat="1" x14ac:dyDescent="0.2">
      <c r="A932" s="159">
        <v>7</v>
      </c>
      <c r="B932" s="209" t="s">
        <v>1451</v>
      </c>
      <c r="C932" s="161" t="s">
        <v>57</v>
      </c>
      <c r="D932" s="161">
        <v>22</v>
      </c>
      <c r="E932" s="207">
        <v>620</v>
      </c>
      <c r="F932" s="201">
        <f t="shared" si="207"/>
        <v>13640</v>
      </c>
      <c r="G932" s="161" t="s">
        <v>122</v>
      </c>
      <c r="H932" s="132"/>
      <c r="I932" s="212">
        <f t="shared" si="205"/>
        <v>3.52</v>
      </c>
      <c r="J932" s="212">
        <f t="shared" si="206"/>
        <v>620</v>
      </c>
      <c r="K932" s="212">
        <f t="shared" si="202"/>
        <v>2182.4</v>
      </c>
      <c r="L932" s="30"/>
    </row>
    <row r="933" spans="1:12" s="26" customFormat="1" x14ac:dyDescent="0.2">
      <c r="A933" s="159">
        <v>8</v>
      </c>
      <c r="B933" s="209" t="s">
        <v>463</v>
      </c>
      <c r="C933" s="161" t="s">
        <v>57</v>
      </c>
      <c r="D933" s="161">
        <v>200</v>
      </c>
      <c r="E933" s="207">
        <v>806</v>
      </c>
      <c r="F933" s="201">
        <f t="shared" si="207"/>
        <v>161200</v>
      </c>
      <c r="G933" s="161" t="s">
        <v>122</v>
      </c>
      <c r="H933" s="132"/>
      <c r="I933" s="212">
        <f t="shared" si="205"/>
        <v>32</v>
      </c>
      <c r="J933" s="212">
        <f t="shared" si="206"/>
        <v>806</v>
      </c>
      <c r="K933" s="212">
        <f t="shared" si="202"/>
        <v>25792</v>
      </c>
      <c r="L933" s="30"/>
    </row>
    <row r="934" spans="1:12" s="26" customFormat="1" x14ac:dyDescent="0.2">
      <c r="A934" s="159">
        <v>9</v>
      </c>
      <c r="B934" s="209" t="s">
        <v>1452</v>
      </c>
      <c r="C934" s="161" t="s">
        <v>57</v>
      </c>
      <c r="D934" s="161">
        <v>40</v>
      </c>
      <c r="E934" s="207">
        <v>806</v>
      </c>
      <c r="F934" s="201">
        <f t="shared" si="207"/>
        <v>32240</v>
      </c>
      <c r="G934" s="161" t="s">
        <v>122</v>
      </c>
      <c r="H934" s="132"/>
      <c r="I934" s="212">
        <f t="shared" si="205"/>
        <v>6.4</v>
      </c>
      <c r="J934" s="212">
        <f t="shared" si="206"/>
        <v>806</v>
      </c>
      <c r="K934" s="212">
        <f t="shared" si="202"/>
        <v>5158.4000000000005</v>
      </c>
      <c r="L934" s="30"/>
    </row>
    <row r="935" spans="1:12" s="26" customFormat="1" x14ac:dyDescent="0.2">
      <c r="A935" s="159">
        <v>10</v>
      </c>
      <c r="B935" s="209" t="s">
        <v>1453</v>
      </c>
      <c r="C935" s="161" t="s">
        <v>57</v>
      </c>
      <c r="D935" s="161">
        <v>59</v>
      </c>
      <c r="E935" s="207">
        <v>380</v>
      </c>
      <c r="F935" s="201">
        <f t="shared" si="207"/>
        <v>22420</v>
      </c>
      <c r="G935" s="161" t="s">
        <v>122</v>
      </c>
      <c r="H935" s="132"/>
      <c r="I935" s="212">
        <f t="shared" si="205"/>
        <v>9.44</v>
      </c>
      <c r="J935" s="212">
        <f t="shared" si="206"/>
        <v>380</v>
      </c>
      <c r="K935" s="212">
        <f t="shared" si="202"/>
        <v>3587.2</v>
      </c>
      <c r="L935" s="30"/>
    </row>
    <row r="936" spans="1:12" s="26" customFormat="1" x14ac:dyDescent="0.2">
      <c r="A936" s="159">
        <v>11</v>
      </c>
      <c r="B936" s="209" t="s">
        <v>1454</v>
      </c>
      <c r="C936" s="161" t="s">
        <v>57</v>
      </c>
      <c r="D936" s="161">
        <v>15</v>
      </c>
      <c r="E936" s="207">
        <v>120</v>
      </c>
      <c r="F936" s="201">
        <f t="shared" si="207"/>
        <v>1800</v>
      </c>
      <c r="G936" s="161" t="s">
        <v>122</v>
      </c>
      <c r="H936" s="132"/>
      <c r="I936" s="212">
        <f t="shared" si="205"/>
        <v>2.4</v>
      </c>
      <c r="J936" s="212">
        <f t="shared" si="206"/>
        <v>120</v>
      </c>
      <c r="K936" s="212">
        <f t="shared" si="202"/>
        <v>288</v>
      </c>
      <c r="L936" s="30"/>
    </row>
    <row r="937" spans="1:12" s="26" customFormat="1" x14ac:dyDescent="0.2">
      <c r="A937" s="159">
        <v>12</v>
      </c>
      <c r="B937" s="209" t="s">
        <v>1455</v>
      </c>
      <c r="C937" s="161" t="s">
        <v>57</v>
      </c>
      <c r="D937" s="161">
        <v>5</v>
      </c>
      <c r="E937" s="207">
        <v>110000</v>
      </c>
      <c r="F937" s="201">
        <f t="shared" si="207"/>
        <v>550000</v>
      </c>
      <c r="G937" s="161" t="s">
        <v>122</v>
      </c>
      <c r="H937" s="132"/>
      <c r="I937" s="212">
        <f t="shared" si="205"/>
        <v>0.8</v>
      </c>
      <c r="J937" s="212">
        <f t="shared" si="206"/>
        <v>110000</v>
      </c>
      <c r="K937" s="212">
        <f t="shared" si="202"/>
        <v>88000</v>
      </c>
      <c r="L937" s="30"/>
    </row>
    <row r="938" spans="1:12" s="26" customFormat="1" x14ac:dyDescent="0.2">
      <c r="A938" s="159">
        <v>13</v>
      </c>
      <c r="B938" s="209" t="s">
        <v>464</v>
      </c>
      <c r="C938" s="161" t="s">
        <v>57</v>
      </c>
      <c r="D938" s="161">
        <v>35</v>
      </c>
      <c r="E938" s="207">
        <v>2080</v>
      </c>
      <c r="F938" s="201">
        <f t="shared" si="207"/>
        <v>72800</v>
      </c>
      <c r="G938" s="161" t="s">
        <v>122</v>
      </c>
      <c r="H938" s="132"/>
      <c r="I938" s="212">
        <f t="shared" si="205"/>
        <v>5.6000000000000005</v>
      </c>
      <c r="J938" s="212">
        <f t="shared" si="206"/>
        <v>2080</v>
      </c>
      <c r="K938" s="212">
        <f t="shared" si="202"/>
        <v>11648.000000000002</v>
      </c>
      <c r="L938" s="30"/>
    </row>
    <row r="939" spans="1:12" s="26" customFormat="1" x14ac:dyDescent="0.2">
      <c r="A939" s="159">
        <v>14</v>
      </c>
      <c r="B939" s="209" t="s">
        <v>1456</v>
      </c>
      <c r="C939" s="161" t="s">
        <v>57</v>
      </c>
      <c r="D939" s="161">
        <v>100</v>
      </c>
      <c r="E939" s="207">
        <v>1600</v>
      </c>
      <c r="F939" s="201">
        <f t="shared" si="207"/>
        <v>160000</v>
      </c>
      <c r="G939" s="161" t="s">
        <v>122</v>
      </c>
      <c r="H939" s="132"/>
      <c r="I939" s="212">
        <f t="shared" si="205"/>
        <v>16</v>
      </c>
      <c r="J939" s="212">
        <f t="shared" si="206"/>
        <v>1600</v>
      </c>
      <c r="K939" s="212">
        <f t="shared" si="202"/>
        <v>25600</v>
      </c>
      <c r="L939" s="30"/>
    </row>
    <row r="940" spans="1:12" s="26" customFormat="1" x14ac:dyDescent="0.2">
      <c r="A940" s="159">
        <v>15</v>
      </c>
      <c r="B940" s="209" t="s">
        <v>1457</v>
      </c>
      <c r="C940" s="161" t="s">
        <v>57</v>
      </c>
      <c r="D940" s="161">
        <v>100</v>
      </c>
      <c r="E940" s="207">
        <v>1600</v>
      </c>
      <c r="F940" s="201">
        <f t="shared" si="207"/>
        <v>160000</v>
      </c>
      <c r="G940" s="161" t="s">
        <v>122</v>
      </c>
      <c r="H940" s="132"/>
      <c r="I940" s="212">
        <f t="shared" si="205"/>
        <v>16</v>
      </c>
      <c r="J940" s="212">
        <f t="shared" si="206"/>
        <v>1600</v>
      </c>
      <c r="K940" s="212">
        <f t="shared" si="202"/>
        <v>25600</v>
      </c>
      <c r="L940" s="30"/>
    </row>
    <row r="941" spans="1:12" s="26" customFormat="1" x14ac:dyDescent="0.2">
      <c r="A941" s="159">
        <v>16</v>
      </c>
      <c r="B941" s="209" t="s">
        <v>1458</v>
      </c>
      <c r="C941" s="161" t="s">
        <v>57</v>
      </c>
      <c r="D941" s="161">
        <v>20</v>
      </c>
      <c r="E941" s="207">
        <v>83800</v>
      </c>
      <c r="F941" s="201">
        <f t="shared" si="207"/>
        <v>1676000</v>
      </c>
      <c r="G941" s="161" t="s">
        <v>122</v>
      </c>
      <c r="H941" s="132"/>
      <c r="I941" s="212">
        <f t="shared" si="205"/>
        <v>3.2</v>
      </c>
      <c r="J941" s="212">
        <f t="shared" si="206"/>
        <v>83800</v>
      </c>
      <c r="K941" s="212">
        <f t="shared" si="202"/>
        <v>268160</v>
      </c>
      <c r="L941" s="30"/>
    </row>
    <row r="942" spans="1:12" s="26" customFormat="1" x14ac:dyDescent="0.2">
      <c r="A942" s="159">
        <v>17</v>
      </c>
      <c r="B942" s="209" t="s">
        <v>465</v>
      </c>
      <c r="C942" s="161" t="s">
        <v>57</v>
      </c>
      <c r="D942" s="161">
        <v>200</v>
      </c>
      <c r="E942" s="207">
        <v>1235</v>
      </c>
      <c r="F942" s="201">
        <f t="shared" si="207"/>
        <v>247000</v>
      </c>
      <c r="G942" s="161" t="s">
        <v>122</v>
      </c>
      <c r="H942" s="132"/>
      <c r="I942" s="212">
        <f t="shared" si="205"/>
        <v>32</v>
      </c>
      <c r="J942" s="212">
        <f t="shared" si="206"/>
        <v>1235</v>
      </c>
      <c r="K942" s="212">
        <f t="shared" si="202"/>
        <v>39520</v>
      </c>
      <c r="L942" s="30"/>
    </row>
    <row r="943" spans="1:12" s="26" customFormat="1" x14ac:dyDescent="0.2">
      <c r="A943" s="159">
        <v>18</v>
      </c>
      <c r="B943" s="209" t="s">
        <v>636</v>
      </c>
      <c r="C943" s="161" t="s">
        <v>57</v>
      </c>
      <c r="D943" s="161">
        <v>180</v>
      </c>
      <c r="E943" s="207">
        <v>1235</v>
      </c>
      <c r="F943" s="201">
        <f t="shared" si="207"/>
        <v>222300</v>
      </c>
      <c r="G943" s="161" t="s">
        <v>122</v>
      </c>
      <c r="H943" s="132"/>
      <c r="I943" s="212">
        <f t="shared" si="205"/>
        <v>28.8</v>
      </c>
      <c r="J943" s="212">
        <f t="shared" si="206"/>
        <v>1235</v>
      </c>
      <c r="K943" s="212">
        <f t="shared" si="202"/>
        <v>35568</v>
      </c>
      <c r="L943" s="30"/>
    </row>
    <row r="944" spans="1:12" s="26" customFormat="1" x14ac:dyDescent="0.2">
      <c r="A944" s="159">
        <v>19</v>
      </c>
      <c r="B944" s="209" t="s">
        <v>1459</v>
      </c>
      <c r="C944" s="161" t="s">
        <v>57</v>
      </c>
      <c r="D944" s="161">
        <v>8</v>
      </c>
      <c r="E944" s="207">
        <v>54000</v>
      </c>
      <c r="F944" s="201">
        <f t="shared" si="207"/>
        <v>432000</v>
      </c>
      <c r="G944" s="161" t="s">
        <v>122</v>
      </c>
      <c r="H944" s="132"/>
      <c r="I944" s="212">
        <f t="shared" si="205"/>
        <v>1.28</v>
      </c>
      <c r="J944" s="212">
        <f t="shared" si="206"/>
        <v>54000</v>
      </c>
      <c r="K944" s="212">
        <f t="shared" si="202"/>
        <v>69120</v>
      </c>
      <c r="L944" s="30"/>
    </row>
    <row r="945" spans="1:12" s="26" customFormat="1" x14ac:dyDescent="0.2">
      <c r="A945" s="159">
        <v>20</v>
      </c>
      <c r="B945" s="209" t="s">
        <v>1460</v>
      </c>
      <c r="C945" s="161" t="s">
        <v>57</v>
      </c>
      <c r="D945" s="161">
        <v>8</v>
      </c>
      <c r="E945" s="207">
        <v>75000</v>
      </c>
      <c r="F945" s="201">
        <f t="shared" si="207"/>
        <v>600000</v>
      </c>
      <c r="G945" s="161" t="s">
        <v>122</v>
      </c>
      <c r="H945" s="132"/>
      <c r="I945" s="212">
        <f t="shared" si="205"/>
        <v>1.28</v>
      </c>
      <c r="J945" s="212">
        <f t="shared" si="206"/>
        <v>75000</v>
      </c>
      <c r="K945" s="212">
        <f t="shared" si="202"/>
        <v>96000</v>
      </c>
      <c r="L945" s="30"/>
    </row>
    <row r="946" spans="1:12" s="26" customFormat="1" x14ac:dyDescent="0.2">
      <c r="A946" s="159">
        <v>21</v>
      </c>
      <c r="B946" s="209" t="s">
        <v>1461</v>
      </c>
      <c r="C946" s="161" t="s">
        <v>57</v>
      </c>
      <c r="D946" s="161">
        <v>1700</v>
      </c>
      <c r="E946" s="207">
        <v>247</v>
      </c>
      <c r="F946" s="201">
        <f t="shared" si="207"/>
        <v>419900</v>
      </c>
      <c r="G946" s="161" t="s">
        <v>122</v>
      </c>
      <c r="H946" s="132"/>
      <c r="I946" s="212">
        <f t="shared" si="205"/>
        <v>272</v>
      </c>
      <c r="J946" s="212">
        <f t="shared" si="206"/>
        <v>247</v>
      </c>
      <c r="K946" s="212">
        <f t="shared" si="202"/>
        <v>67184</v>
      </c>
      <c r="L946" s="30"/>
    </row>
    <row r="947" spans="1:12" s="26" customFormat="1" x14ac:dyDescent="0.2">
      <c r="A947" s="159">
        <v>22</v>
      </c>
      <c r="B947" s="209" t="s">
        <v>1462</v>
      </c>
      <c r="C947" s="161" t="s">
        <v>57</v>
      </c>
      <c r="D947" s="161">
        <v>200</v>
      </c>
      <c r="E947" s="207">
        <v>280.8</v>
      </c>
      <c r="F947" s="201">
        <f t="shared" si="207"/>
        <v>56160</v>
      </c>
      <c r="G947" s="161" t="s">
        <v>122</v>
      </c>
      <c r="H947" s="132"/>
      <c r="I947" s="212">
        <f t="shared" si="205"/>
        <v>32</v>
      </c>
      <c r="J947" s="212">
        <f t="shared" si="206"/>
        <v>280.8</v>
      </c>
      <c r="K947" s="212">
        <f t="shared" si="202"/>
        <v>8985.6</v>
      </c>
      <c r="L947" s="30"/>
    </row>
    <row r="948" spans="1:12" s="26" customFormat="1" x14ac:dyDescent="0.2">
      <c r="A948" s="159">
        <v>23</v>
      </c>
      <c r="B948" s="209" t="s">
        <v>1463</v>
      </c>
      <c r="C948" s="161" t="s">
        <v>57</v>
      </c>
      <c r="D948" s="161">
        <v>140</v>
      </c>
      <c r="E948" s="207">
        <v>730</v>
      </c>
      <c r="F948" s="201">
        <f t="shared" si="207"/>
        <v>102200</v>
      </c>
      <c r="G948" s="161" t="s">
        <v>122</v>
      </c>
      <c r="H948" s="132"/>
      <c r="I948" s="212">
        <f t="shared" si="205"/>
        <v>22.400000000000002</v>
      </c>
      <c r="J948" s="212">
        <f t="shared" si="206"/>
        <v>730</v>
      </c>
      <c r="K948" s="212">
        <f t="shared" si="202"/>
        <v>16352.000000000002</v>
      </c>
      <c r="L948" s="30"/>
    </row>
    <row r="949" spans="1:12" s="26" customFormat="1" x14ac:dyDescent="0.2">
      <c r="A949" s="159">
        <v>24</v>
      </c>
      <c r="B949" s="209" t="s">
        <v>1464</v>
      </c>
      <c r="C949" s="161" t="s">
        <v>57</v>
      </c>
      <c r="D949" s="161">
        <v>20</v>
      </c>
      <c r="E949" s="207">
        <v>4800</v>
      </c>
      <c r="F949" s="201">
        <f t="shared" si="207"/>
        <v>96000</v>
      </c>
      <c r="G949" s="161" t="s">
        <v>122</v>
      </c>
      <c r="H949" s="132"/>
      <c r="I949" s="212">
        <f t="shared" si="205"/>
        <v>3.2</v>
      </c>
      <c r="J949" s="212">
        <f t="shared" si="206"/>
        <v>4800</v>
      </c>
      <c r="K949" s="212">
        <f t="shared" si="202"/>
        <v>15360</v>
      </c>
      <c r="L949" s="30"/>
    </row>
    <row r="950" spans="1:12" s="26" customFormat="1" x14ac:dyDescent="0.2">
      <c r="A950" s="159">
        <v>25</v>
      </c>
      <c r="B950" s="209" t="s">
        <v>637</v>
      </c>
      <c r="C950" s="161" t="s">
        <v>57</v>
      </c>
      <c r="D950" s="161">
        <v>40</v>
      </c>
      <c r="E950" s="207">
        <v>4420</v>
      </c>
      <c r="F950" s="201">
        <f t="shared" si="207"/>
        <v>176800</v>
      </c>
      <c r="G950" s="161" t="s">
        <v>122</v>
      </c>
      <c r="H950" s="132"/>
      <c r="I950" s="212">
        <f t="shared" si="205"/>
        <v>6.4</v>
      </c>
      <c r="J950" s="212">
        <f t="shared" si="206"/>
        <v>4420</v>
      </c>
      <c r="K950" s="212">
        <f t="shared" si="202"/>
        <v>28288</v>
      </c>
      <c r="L950" s="30"/>
    </row>
    <row r="951" spans="1:12" s="26" customFormat="1" x14ac:dyDescent="0.2">
      <c r="A951" s="159">
        <v>26</v>
      </c>
      <c r="B951" s="209" t="s">
        <v>1465</v>
      </c>
      <c r="C951" s="161" t="s">
        <v>57</v>
      </c>
      <c r="D951" s="161">
        <v>140</v>
      </c>
      <c r="E951" s="207">
        <v>7540</v>
      </c>
      <c r="F951" s="201">
        <f t="shared" si="207"/>
        <v>1055600</v>
      </c>
      <c r="G951" s="161" t="s">
        <v>122</v>
      </c>
      <c r="H951" s="132"/>
      <c r="I951" s="212">
        <f t="shared" si="205"/>
        <v>22.400000000000002</v>
      </c>
      <c r="J951" s="212">
        <f t="shared" si="206"/>
        <v>7540</v>
      </c>
      <c r="K951" s="212">
        <f t="shared" si="202"/>
        <v>168896.00000000003</v>
      </c>
      <c r="L951" s="30"/>
    </row>
    <row r="952" spans="1:12" s="26" customFormat="1" x14ac:dyDescent="0.2">
      <c r="A952" s="159">
        <v>27</v>
      </c>
      <c r="B952" s="209" t="s">
        <v>1466</v>
      </c>
      <c r="C952" s="161" t="s">
        <v>57</v>
      </c>
      <c r="D952" s="161">
        <v>200</v>
      </c>
      <c r="E952" s="207">
        <v>4100</v>
      </c>
      <c r="F952" s="201">
        <f t="shared" si="207"/>
        <v>820000</v>
      </c>
      <c r="G952" s="161" t="s">
        <v>122</v>
      </c>
      <c r="H952" s="132"/>
      <c r="I952" s="212">
        <f t="shared" si="205"/>
        <v>32</v>
      </c>
      <c r="J952" s="212">
        <f t="shared" si="206"/>
        <v>4100</v>
      </c>
      <c r="K952" s="212">
        <f t="shared" si="202"/>
        <v>131200</v>
      </c>
      <c r="L952" s="30"/>
    </row>
    <row r="953" spans="1:12" s="26" customFormat="1" x14ac:dyDescent="0.2">
      <c r="A953" s="159">
        <v>28</v>
      </c>
      <c r="B953" s="209" t="s">
        <v>1467</v>
      </c>
      <c r="C953" s="161" t="s">
        <v>57</v>
      </c>
      <c r="D953" s="161">
        <v>200</v>
      </c>
      <c r="E953" s="207">
        <v>4100</v>
      </c>
      <c r="F953" s="201">
        <f t="shared" si="207"/>
        <v>820000</v>
      </c>
      <c r="G953" s="161" t="s">
        <v>122</v>
      </c>
      <c r="H953" s="132"/>
      <c r="I953" s="212">
        <f t="shared" si="205"/>
        <v>32</v>
      </c>
      <c r="J953" s="212">
        <f t="shared" si="206"/>
        <v>4100</v>
      </c>
      <c r="K953" s="212">
        <f t="shared" si="202"/>
        <v>131200</v>
      </c>
      <c r="L953" s="30"/>
    </row>
    <row r="954" spans="1:12" s="26" customFormat="1" ht="13.5" x14ac:dyDescent="0.25">
      <c r="A954" s="159"/>
      <c r="B954" s="299" t="s">
        <v>1122</v>
      </c>
      <c r="C954" s="299"/>
      <c r="D954" s="299"/>
      <c r="E954" s="299"/>
      <c r="F954" s="213">
        <f>SUM(F926:F953)</f>
        <v>9685675</v>
      </c>
      <c r="G954" s="213"/>
      <c r="H954" s="213"/>
      <c r="I954" s="213"/>
      <c r="J954" s="213"/>
      <c r="K954" s="213">
        <f>SUM(K926:K953)</f>
        <v>1549708.0000000002</v>
      </c>
      <c r="L954" s="30"/>
    </row>
    <row r="955" spans="1:12" s="26" customFormat="1" ht="13.5" x14ac:dyDescent="0.2">
      <c r="A955" s="159"/>
      <c r="B955" s="300" t="s">
        <v>1468</v>
      </c>
      <c r="C955" s="301"/>
      <c r="D955" s="301"/>
      <c r="E955" s="301"/>
      <c r="F955" s="301"/>
      <c r="G955" s="302"/>
      <c r="H955" s="132"/>
      <c r="I955" s="212">
        <f>D955*0.16</f>
        <v>0</v>
      </c>
      <c r="J955" s="212">
        <f>E955</f>
        <v>0</v>
      </c>
      <c r="K955" s="212">
        <f t="shared" si="202"/>
        <v>0</v>
      </c>
      <c r="L955" s="30"/>
    </row>
    <row r="956" spans="1:12" s="26" customFormat="1" x14ac:dyDescent="0.2">
      <c r="A956" s="159">
        <v>1</v>
      </c>
      <c r="B956" s="209" t="s">
        <v>1469</v>
      </c>
      <c r="C956" s="161"/>
      <c r="D956" s="161">
        <v>10</v>
      </c>
      <c r="E956" s="207">
        <v>28000</v>
      </c>
      <c r="F956" s="201">
        <f t="shared" ref="F956:F957" si="208">D956*E956</f>
        <v>280000</v>
      </c>
      <c r="G956" s="161" t="s">
        <v>122</v>
      </c>
      <c r="H956" s="132"/>
      <c r="I956" s="212">
        <f>D956*0.16</f>
        <v>1.6</v>
      </c>
      <c r="J956" s="212">
        <f>E956</f>
        <v>28000</v>
      </c>
      <c r="K956" s="212">
        <f t="shared" si="202"/>
        <v>44800</v>
      </c>
      <c r="L956" s="30"/>
    </row>
    <row r="957" spans="1:12" s="26" customFormat="1" x14ac:dyDescent="0.2">
      <c r="A957" s="159">
        <v>2</v>
      </c>
      <c r="B957" s="209" t="s">
        <v>1470</v>
      </c>
      <c r="C957" s="161"/>
      <c r="D957" s="161">
        <v>10</v>
      </c>
      <c r="E957" s="207">
        <v>33000</v>
      </c>
      <c r="F957" s="201">
        <f t="shared" si="208"/>
        <v>330000</v>
      </c>
      <c r="G957" s="161" t="s">
        <v>122</v>
      </c>
      <c r="H957" s="132"/>
      <c r="I957" s="212">
        <f>D957*0.16</f>
        <v>1.6</v>
      </c>
      <c r="J957" s="212">
        <f>E957</f>
        <v>33000</v>
      </c>
      <c r="K957" s="212">
        <f t="shared" si="202"/>
        <v>52800</v>
      </c>
      <c r="L957" s="30"/>
    </row>
    <row r="958" spans="1:12" s="26" customFormat="1" ht="13.5" x14ac:dyDescent="0.25">
      <c r="A958" s="159"/>
      <c r="B958" s="299" t="s">
        <v>1122</v>
      </c>
      <c r="C958" s="299"/>
      <c r="D958" s="299"/>
      <c r="E958" s="299"/>
      <c r="F958" s="213">
        <f>SUM(F956:F957)</f>
        <v>610000</v>
      </c>
      <c r="G958" s="213"/>
      <c r="H958" s="213"/>
      <c r="I958" s="213"/>
      <c r="J958" s="213"/>
      <c r="K958" s="213">
        <f t="shared" ref="K958" si="209">SUM(K956:K957)</f>
        <v>97600</v>
      </c>
      <c r="L958" s="30"/>
    </row>
    <row r="959" spans="1:12" s="26" customFormat="1" ht="13.5" x14ac:dyDescent="0.2">
      <c r="A959" s="159"/>
      <c r="B959" s="300" t="s">
        <v>1471</v>
      </c>
      <c r="C959" s="301"/>
      <c r="D959" s="301"/>
      <c r="E959" s="301"/>
      <c r="F959" s="301"/>
      <c r="G959" s="302"/>
      <c r="H959" s="132"/>
      <c r="I959" s="212">
        <f t="shared" ref="I959:I977" si="210">D959*0.16</f>
        <v>0</v>
      </c>
      <c r="J959" s="212">
        <f t="shared" ref="J959:J977" si="211">E959</f>
        <v>0</v>
      </c>
      <c r="K959" s="212">
        <f t="shared" ref="K959:K974" si="212">I959*J959</f>
        <v>0</v>
      </c>
      <c r="L959" s="30"/>
    </row>
    <row r="960" spans="1:12" s="26" customFormat="1" x14ac:dyDescent="0.2">
      <c r="A960" s="159">
        <v>1</v>
      </c>
      <c r="B960" s="209" t="s">
        <v>1472</v>
      </c>
      <c r="C960" s="161" t="s">
        <v>57</v>
      </c>
      <c r="D960" s="161">
        <v>4</v>
      </c>
      <c r="E960" s="207">
        <v>15000</v>
      </c>
      <c r="F960" s="201">
        <f t="shared" ref="F960:F977" si="213">D960*E960</f>
        <v>60000</v>
      </c>
      <c r="G960" s="161" t="s">
        <v>122</v>
      </c>
      <c r="H960" s="132"/>
      <c r="I960" s="212">
        <f t="shared" si="210"/>
        <v>0.64</v>
      </c>
      <c r="J960" s="212">
        <f t="shared" si="211"/>
        <v>15000</v>
      </c>
      <c r="K960" s="212">
        <f t="shared" si="212"/>
        <v>9600</v>
      </c>
      <c r="L960" s="30"/>
    </row>
    <row r="961" spans="1:12" s="26" customFormat="1" x14ac:dyDescent="0.2">
      <c r="A961" s="159">
        <v>2</v>
      </c>
      <c r="B961" s="209" t="s">
        <v>1473</v>
      </c>
      <c r="C961" s="161" t="s">
        <v>57</v>
      </c>
      <c r="D961" s="161">
        <v>4</v>
      </c>
      <c r="E961" s="207">
        <v>15000</v>
      </c>
      <c r="F961" s="201">
        <f t="shared" si="213"/>
        <v>60000</v>
      </c>
      <c r="G961" s="161" t="s">
        <v>122</v>
      </c>
      <c r="H961" s="132"/>
      <c r="I961" s="212">
        <f t="shared" si="210"/>
        <v>0.64</v>
      </c>
      <c r="J961" s="212">
        <f t="shared" si="211"/>
        <v>15000</v>
      </c>
      <c r="K961" s="212">
        <f t="shared" si="212"/>
        <v>9600</v>
      </c>
      <c r="L961" s="30"/>
    </row>
    <row r="962" spans="1:12" s="26" customFormat="1" x14ac:dyDescent="0.2">
      <c r="A962" s="159">
        <v>3</v>
      </c>
      <c r="B962" s="209" t="s">
        <v>1474</v>
      </c>
      <c r="C962" s="161" t="s">
        <v>57</v>
      </c>
      <c r="D962" s="161">
        <v>4</v>
      </c>
      <c r="E962" s="207">
        <v>17000</v>
      </c>
      <c r="F962" s="201">
        <f t="shared" si="213"/>
        <v>68000</v>
      </c>
      <c r="G962" s="161" t="s">
        <v>122</v>
      </c>
      <c r="H962" s="132"/>
      <c r="I962" s="212">
        <f t="shared" si="210"/>
        <v>0.64</v>
      </c>
      <c r="J962" s="212">
        <f t="shared" si="211"/>
        <v>17000</v>
      </c>
      <c r="K962" s="212">
        <f t="shared" si="212"/>
        <v>10880</v>
      </c>
      <c r="L962" s="30"/>
    </row>
    <row r="963" spans="1:12" s="26" customFormat="1" x14ac:dyDescent="0.2">
      <c r="A963" s="159">
        <v>4</v>
      </c>
      <c r="B963" s="209" t="s">
        <v>1475</v>
      </c>
      <c r="C963" s="161" t="s">
        <v>57</v>
      </c>
      <c r="D963" s="161">
        <v>4</v>
      </c>
      <c r="E963" s="207">
        <v>180000</v>
      </c>
      <c r="F963" s="201">
        <f t="shared" si="213"/>
        <v>720000</v>
      </c>
      <c r="G963" s="161" t="s">
        <v>122</v>
      </c>
      <c r="H963" s="132"/>
      <c r="I963" s="212">
        <f t="shared" si="210"/>
        <v>0.64</v>
      </c>
      <c r="J963" s="212">
        <f t="shared" si="211"/>
        <v>180000</v>
      </c>
      <c r="K963" s="212">
        <f t="shared" si="212"/>
        <v>115200</v>
      </c>
      <c r="L963" s="30"/>
    </row>
    <row r="964" spans="1:12" s="26" customFormat="1" x14ac:dyDescent="0.2">
      <c r="A964" s="159">
        <v>5</v>
      </c>
      <c r="B964" s="209" t="s">
        <v>1476</v>
      </c>
      <c r="C964" s="161" t="s">
        <v>57</v>
      </c>
      <c r="D964" s="161">
        <v>4</v>
      </c>
      <c r="E964" s="207">
        <v>21000</v>
      </c>
      <c r="F964" s="201">
        <f t="shared" si="213"/>
        <v>84000</v>
      </c>
      <c r="G964" s="161" t="s">
        <v>122</v>
      </c>
      <c r="H964" s="132"/>
      <c r="I964" s="212">
        <f t="shared" si="210"/>
        <v>0.64</v>
      </c>
      <c r="J964" s="212">
        <f t="shared" si="211"/>
        <v>21000</v>
      </c>
      <c r="K964" s="212">
        <f t="shared" si="212"/>
        <v>13440</v>
      </c>
      <c r="L964" s="30"/>
    </row>
    <row r="965" spans="1:12" s="26" customFormat="1" x14ac:dyDescent="0.2">
      <c r="A965" s="159">
        <v>6</v>
      </c>
      <c r="B965" s="209" t="s">
        <v>1477</v>
      </c>
      <c r="C965" s="161" t="s">
        <v>57</v>
      </c>
      <c r="D965" s="161">
        <v>6</v>
      </c>
      <c r="E965" s="207">
        <v>39000</v>
      </c>
      <c r="F965" s="201">
        <f t="shared" si="213"/>
        <v>234000</v>
      </c>
      <c r="G965" s="161" t="s">
        <v>122</v>
      </c>
      <c r="H965" s="132"/>
      <c r="I965" s="212">
        <f t="shared" si="210"/>
        <v>0.96</v>
      </c>
      <c r="J965" s="212">
        <f t="shared" si="211"/>
        <v>39000</v>
      </c>
      <c r="K965" s="212">
        <f t="shared" si="212"/>
        <v>37440</v>
      </c>
      <c r="L965" s="30"/>
    </row>
    <row r="966" spans="1:12" s="26" customFormat="1" x14ac:dyDescent="0.2">
      <c r="A966" s="159">
        <v>7</v>
      </c>
      <c r="B966" s="209" t="s">
        <v>1478</v>
      </c>
      <c r="C966" s="161" t="s">
        <v>57</v>
      </c>
      <c r="D966" s="161">
        <v>3</v>
      </c>
      <c r="E966" s="207">
        <v>13500</v>
      </c>
      <c r="F966" s="201">
        <f t="shared" si="213"/>
        <v>40500</v>
      </c>
      <c r="G966" s="161" t="s">
        <v>122</v>
      </c>
      <c r="H966" s="132"/>
      <c r="I966" s="212">
        <f t="shared" si="210"/>
        <v>0.48</v>
      </c>
      <c r="J966" s="212">
        <f t="shared" si="211"/>
        <v>13500</v>
      </c>
      <c r="K966" s="212">
        <f t="shared" si="212"/>
        <v>6480</v>
      </c>
      <c r="L966" s="30"/>
    </row>
    <row r="967" spans="1:12" s="26" customFormat="1" x14ac:dyDescent="0.2">
      <c r="A967" s="159">
        <v>8</v>
      </c>
      <c r="B967" s="209" t="s">
        <v>1479</v>
      </c>
      <c r="C967" s="161" t="s">
        <v>57</v>
      </c>
      <c r="D967" s="161">
        <v>3</v>
      </c>
      <c r="E967" s="207">
        <v>13500</v>
      </c>
      <c r="F967" s="201">
        <f t="shared" si="213"/>
        <v>40500</v>
      </c>
      <c r="G967" s="161" t="s">
        <v>122</v>
      </c>
      <c r="H967" s="132"/>
      <c r="I967" s="212">
        <f t="shared" si="210"/>
        <v>0.48</v>
      </c>
      <c r="J967" s="212">
        <f t="shared" si="211"/>
        <v>13500</v>
      </c>
      <c r="K967" s="212">
        <f t="shared" si="212"/>
        <v>6480</v>
      </c>
      <c r="L967" s="30"/>
    </row>
    <row r="968" spans="1:12" s="26" customFormat="1" x14ac:dyDescent="0.2">
      <c r="A968" s="159">
        <v>9</v>
      </c>
      <c r="B968" s="209" t="s">
        <v>1480</v>
      </c>
      <c r="C968" s="161" t="s">
        <v>57</v>
      </c>
      <c r="D968" s="161">
        <v>3</v>
      </c>
      <c r="E968" s="207">
        <v>13500</v>
      </c>
      <c r="F968" s="201">
        <f t="shared" si="213"/>
        <v>40500</v>
      </c>
      <c r="G968" s="161" t="s">
        <v>122</v>
      </c>
      <c r="H968" s="132"/>
      <c r="I968" s="212">
        <f t="shared" si="210"/>
        <v>0.48</v>
      </c>
      <c r="J968" s="212">
        <f t="shared" si="211"/>
        <v>13500</v>
      </c>
      <c r="K968" s="212">
        <f t="shared" si="212"/>
        <v>6480</v>
      </c>
      <c r="L968" s="30"/>
    </row>
    <row r="969" spans="1:12" s="26" customFormat="1" x14ac:dyDescent="0.2">
      <c r="A969" s="159">
        <v>10</v>
      </c>
      <c r="B969" s="209" t="s">
        <v>1481</v>
      </c>
      <c r="C969" s="161" t="s">
        <v>57</v>
      </c>
      <c r="D969" s="161">
        <v>3</v>
      </c>
      <c r="E969" s="207">
        <v>13500</v>
      </c>
      <c r="F969" s="201">
        <f t="shared" si="213"/>
        <v>40500</v>
      </c>
      <c r="G969" s="161" t="s">
        <v>122</v>
      </c>
      <c r="H969" s="132"/>
      <c r="I969" s="212">
        <f t="shared" si="210"/>
        <v>0.48</v>
      </c>
      <c r="J969" s="212">
        <f t="shared" si="211"/>
        <v>13500</v>
      </c>
      <c r="K969" s="212">
        <f t="shared" si="212"/>
        <v>6480</v>
      </c>
      <c r="L969" s="30"/>
    </row>
    <row r="970" spans="1:12" s="26" customFormat="1" x14ac:dyDescent="0.2">
      <c r="A970" s="159">
        <v>11</v>
      </c>
      <c r="B970" s="209" t="s">
        <v>1482</v>
      </c>
      <c r="C970" s="161" t="s">
        <v>57</v>
      </c>
      <c r="D970" s="161">
        <v>3</v>
      </c>
      <c r="E970" s="207">
        <v>13500</v>
      </c>
      <c r="F970" s="201">
        <f t="shared" si="213"/>
        <v>40500</v>
      </c>
      <c r="G970" s="161" t="s">
        <v>122</v>
      </c>
      <c r="H970" s="132"/>
      <c r="I970" s="212">
        <f t="shared" si="210"/>
        <v>0.48</v>
      </c>
      <c r="J970" s="212">
        <f t="shared" si="211"/>
        <v>13500</v>
      </c>
      <c r="K970" s="212">
        <f t="shared" si="212"/>
        <v>6480</v>
      </c>
      <c r="L970" s="30"/>
    </row>
    <row r="971" spans="1:12" s="26" customFormat="1" x14ac:dyDescent="0.2">
      <c r="A971" s="159">
        <v>12</v>
      </c>
      <c r="B971" s="209" t="s">
        <v>1483</v>
      </c>
      <c r="C971" s="161" t="s">
        <v>57</v>
      </c>
      <c r="D971" s="161">
        <v>3</v>
      </c>
      <c r="E971" s="207">
        <v>13500</v>
      </c>
      <c r="F971" s="201">
        <f t="shared" si="213"/>
        <v>40500</v>
      </c>
      <c r="G971" s="161" t="s">
        <v>122</v>
      </c>
      <c r="H971" s="132"/>
      <c r="I971" s="212">
        <f t="shared" si="210"/>
        <v>0.48</v>
      </c>
      <c r="J971" s="212">
        <f t="shared" si="211"/>
        <v>13500</v>
      </c>
      <c r="K971" s="212">
        <f t="shared" si="212"/>
        <v>6480</v>
      </c>
      <c r="L971" s="30"/>
    </row>
    <row r="972" spans="1:12" s="26" customFormat="1" x14ac:dyDescent="0.2">
      <c r="A972" s="159">
        <v>13</v>
      </c>
      <c r="B972" s="209" t="s">
        <v>1484</v>
      </c>
      <c r="C972" s="161" t="s">
        <v>57</v>
      </c>
      <c r="D972" s="161">
        <v>3</v>
      </c>
      <c r="E972" s="207">
        <v>13500</v>
      </c>
      <c r="F972" s="201">
        <f t="shared" si="213"/>
        <v>40500</v>
      </c>
      <c r="G972" s="161" t="s">
        <v>122</v>
      </c>
      <c r="H972" s="132"/>
      <c r="I972" s="212">
        <f t="shared" si="210"/>
        <v>0.48</v>
      </c>
      <c r="J972" s="212">
        <f t="shared" si="211"/>
        <v>13500</v>
      </c>
      <c r="K972" s="212">
        <f t="shared" si="212"/>
        <v>6480</v>
      </c>
      <c r="L972" s="30"/>
    </row>
    <row r="973" spans="1:12" s="26" customFormat="1" x14ac:dyDescent="0.2">
      <c r="A973" s="159">
        <v>14</v>
      </c>
      <c r="B973" s="209" t="s">
        <v>1485</v>
      </c>
      <c r="C973" s="161" t="s">
        <v>57</v>
      </c>
      <c r="D973" s="161">
        <v>3</v>
      </c>
      <c r="E973" s="207">
        <v>13500</v>
      </c>
      <c r="F973" s="201">
        <f t="shared" si="213"/>
        <v>40500</v>
      </c>
      <c r="G973" s="161" t="s">
        <v>122</v>
      </c>
      <c r="H973" s="132"/>
      <c r="I973" s="212">
        <f t="shared" si="210"/>
        <v>0.48</v>
      </c>
      <c r="J973" s="212">
        <f t="shared" si="211"/>
        <v>13500</v>
      </c>
      <c r="K973" s="212">
        <f t="shared" si="212"/>
        <v>6480</v>
      </c>
      <c r="L973" s="30"/>
    </row>
    <row r="974" spans="1:12" s="26" customFormat="1" x14ac:dyDescent="0.2">
      <c r="A974" s="159">
        <v>15</v>
      </c>
      <c r="B974" s="209" t="s">
        <v>1486</v>
      </c>
      <c r="C974" s="161" t="s">
        <v>57</v>
      </c>
      <c r="D974" s="161">
        <v>3</v>
      </c>
      <c r="E974" s="207">
        <v>112000</v>
      </c>
      <c r="F974" s="201">
        <f t="shared" si="213"/>
        <v>336000</v>
      </c>
      <c r="G974" s="161" t="s">
        <v>122</v>
      </c>
      <c r="H974" s="132"/>
      <c r="I974" s="212">
        <f t="shared" si="210"/>
        <v>0.48</v>
      </c>
      <c r="J974" s="212">
        <f t="shared" si="211"/>
        <v>112000</v>
      </c>
      <c r="K974" s="212">
        <f t="shared" si="212"/>
        <v>53760</v>
      </c>
      <c r="L974" s="30"/>
    </row>
    <row r="975" spans="1:12" s="26" customFormat="1" x14ac:dyDescent="0.2">
      <c r="A975" s="159">
        <v>16</v>
      </c>
      <c r="B975" s="209" t="s">
        <v>1487</v>
      </c>
      <c r="C975" s="161" t="s">
        <v>57</v>
      </c>
      <c r="D975" s="161">
        <v>3</v>
      </c>
      <c r="E975" s="207">
        <v>112000</v>
      </c>
      <c r="F975" s="201">
        <f t="shared" si="213"/>
        <v>336000</v>
      </c>
      <c r="G975" s="161" t="s">
        <v>122</v>
      </c>
      <c r="H975" s="132"/>
      <c r="I975" s="212">
        <f t="shared" si="210"/>
        <v>0.48</v>
      </c>
      <c r="J975" s="212">
        <f t="shared" si="211"/>
        <v>112000</v>
      </c>
      <c r="K975" s="212">
        <f t="shared" ref="K975:K1010" si="214">I975*J975</f>
        <v>53760</v>
      </c>
      <c r="L975" s="30"/>
    </row>
    <row r="976" spans="1:12" s="26" customFormat="1" x14ac:dyDescent="0.2">
      <c r="A976" s="159">
        <v>17</v>
      </c>
      <c r="B976" s="209" t="s">
        <v>1488</v>
      </c>
      <c r="C976" s="161" t="s">
        <v>57</v>
      </c>
      <c r="D976" s="161">
        <v>3</v>
      </c>
      <c r="E976" s="207">
        <v>158000</v>
      </c>
      <c r="F976" s="201">
        <f t="shared" si="213"/>
        <v>474000</v>
      </c>
      <c r="G976" s="161" t="s">
        <v>122</v>
      </c>
      <c r="H976" s="132"/>
      <c r="I976" s="212">
        <f t="shared" si="210"/>
        <v>0.48</v>
      </c>
      <c r="J976" s="212">
        <f t="shared" si="211"/>
        <v>158000</v>
      </c>
      <c r="K976" s="212">
        <f t="shared" si="214"/>
        <v>75840</v>
      </c>
      <c r="L976" s="30"/>
    </row>
    <row r="977" spans="1:12" s="26" customFormat="1" x14ac:dyDescent="0.2">
      <c r="A977" s="159">
        <v>18</v>
      </c>
      <c r="B977" s="209" t="s">
        <v>1489</v>
      </c>
      <c r="C977" s="161" t="s">
        <v>57</v>
      </c>
      <c r="D977" s="161">
        <v>6</v>
      </c>
      <c r="E977" s="207">
        <v>158000</v>
      </c>
      <c r="F977" s="201">
        <f t="shared" si="213"/>
        <v>948000</v>
      </c>
      <c r="G977" s="161" t="s">
        <v>122</v>
      </c>
      <c r="H977" s="132"/>
      <c r="I977" s="212">
        <f t="shared" si="210"/>
        <v>0.96</v>
      </c>
      <c r="J977" s="212">
        <f t="shared" si="211"/>
        <v>158000</v>
      </c>
      <c r="K977" s="212">
        <f t="shared" si="214"/>
        <v>151680</v>
      </c>
      <c r="L977" s="30"/>
    </row>
    <row r="978" spans="1:12" s="26" customFormat="1" ht="13.5" x14ac:dyDescent="0.25">
      <c r="A978" s="159">
        <v>19</v>
      </c>
      <c r="B978" s="299" t="s">
        <v>1122</v>
      </c>
      <c r="C978" s="299"/>
      <c r="D978" s="299"/>
      <c r="E978" s="299"/>
      <c r="F978" s="213">
        <f>SUM(F960:F977)</f>
        <v>3644000</v>
      </c>
      <c r="G978" s="213"/>
      <c r="H978" s="213"/>
      <c r="I978" s="213"/>
      <c r="J978" s="213"/>
      <c r="K978" s="213">
        <f t="shared" ref="K978" si="215">SUM(K960:K977)</f>
        <v>583040</v>
      </c>
      <c r="L978" s="30"/>
    </row>
    <row r="979" spans="1:12" s="26" customFormat="1" ht="13.5" x14ac:dyDescent="0.2">
      <c r="A979" s="159">
        <v>20</v>
      </c>
      <c r="B979" s="300" t="s">
        <v>1490</v>
      </c>
      <c r="C979" s="301"/>
      <c r="D979" s="301"/>
      <c r="E979" s="301"/>
      <c r="F979" s="301"/>
      <c r="G979" s="302"/>
      <c r="H979" s="132"/>
      <c r="I979" s="212">
        <f t="shared" ref="I979:I999" si="216">D979*0.16</f>
        <v>0</v>
      </c>
      <c r="J979" s="212">
        <f t="shared" ref="J979:J999" si="217">E979</f>
        <v>0</v>
      </c>
      <c r="K979" s="212">
        <f t="shared" si="214"/>
        <v>0</v>
      </c>
      <c r="L979" s="30"/>
    </row>
    <row r="980" spans="1:12" s="26" customFormat="1" x14ac:dyDescent="0.2">
      <c r="A980" s="159">
        <v>21</v>
      </c>
      <c r="B980" s="209" t="s">
        <v>642</v>
      </c>
      <c r="C980" s="161" t="s">
        <v>57</v>
      </c>
      <c r="D980" s="161">
        <v>4</v>
      </c>
      <c r="E980" s="207">
        <v>71500</v>
      </c>
      <c r="F980" s="201">
        <f t="shared" ref="F980:F999" si="218">D980*E980</f>
        <v>286000</v>
      </c>
      <c r="G980" s="161" t="s">
        <v>122</v>
      </c>
      <c r="H980" s="132"/>
      <c r="I980" s="212">
        <f t="shared" si="216"/>
        <v>0.64</v>
      </c>
      <c r="J980" s="212">
        <f t="shared" si="217"/>
        <v>71500</v>
      </c>
      <c r="K980" s="212">
        <f t="shared" si="214"/>
        <v>45760</v>
      </c>
      <c r="L980" s="30"/>
    </row>
    <row r="981" spans="1:12" s="26" customFormat="1" x14ac:dyDescent="0.2">
      <c r="A981" s="159">
        <v>22</v>
      </c>
      <c r="B981" s="209" t="s">
        <v>643</v>
      </c>
      <c r="C981" s="161" t="s">
        <v>57</v>
      </c>
      <c r="D981" s="161">
        <v>4</v>
      </c>
      <c r="E981" s="207">
        <v>61100</v>
      </c>
      <c r="F981" s="201">
        <f t="shared" si="218"/>
        <v>244400</v>
      </c>
      <c r="G981" s="161" t="s">
        <v>122</v>
      </c>
      <c r="H981" s="132"/>
      <c r="I981" s="212">
        <f t="shared" si="216"/>
        <v>0.64</v>
      </c>
      <c r="J981" s="212">
        <f t="shared" si="217"/>
        <v>61100</v>
      </c>
      <c r="K981" s="212">
        <f t="shared" si="214"/>
        <v>39104</v>
      </c>
      <c r="L981" s="30"/>
    </row>
    <row r="982" spans="1:12" s="26" customFormat="1" x14ac:dyDescent="0.2">
      <c r="A982" s="159">
        <v>23</v>
      </c>
      <c r="B982" s="209" t="s">
        <v>644</v>
      </c>
      <c r="C982" s="161" t="s">
        <v>57</v>
      </c>
      <c r="D982" s="161">
        <v>4</v>
      </c>
      <c r="E982" s="207">
        <v>71500</v>
      </c>
      <c r="F982" s="201">
        <f t="shared" si="218"/>
        <v>286000</v>
      </c>
      <c r="G982" s="161" t="s">
        <v>122</v>
      </c>
      <c r="H982" s="132"/>
      <c r="I982" s="212">
        <f t="shared" si="216"/>
        <v>0.64</v>
      </c>
      <c r="J982" s="212">
        <f t="shared" si="217"/>
        <v>71500</v>
      </c>
      <c r="K982" s="212">
        <f t="shared" si="214"/>
        <v>45760</v>
      </c>
      <c r="L982" s="30"/>
    </row>
    <row r="983" spans="1:12" s="26" customFormat="1" x14ac:dyDescent="0.2">
      <c r="A983" s="159">
        <v>24</v>
      </c>
      <c r="B983" s="209" t="s">
        <v>645</v>
      </c>
      <c r="C983" s="161" t="s">
        <v>57</v>
      </c>
      <c r="D983" s="161">
        <v>4</v>
      </c>
      <c r="E983" s="207">
        <v>72800</v>
      </c>
      <c r="F983" s="201">
        <f t="shared" si="218"/>
        <v>291200</v>
      </c>
      <c r="G983" s="161" t="s">
        <v>122</v>
      </c>
      <c r="H983" s="132"/>
      <c r="I983" s="212">
        <f t="shared" si="216"/>
        <v>0.64</v>
      </c>
      <c r="J983" s="212">
        <f t="shared" si="217"/>
        <v>72800</v>
      </c>
      <c r="K983" s="212">
        <f t="shared" si="214"/>
        <v>46592</v>
      </c>
      <c r="L983" s="30"/>
    </row>
    <row r="984" spans="1:12" s="26" customFormat="1" x14ac:dyDescent="0.2">
      <c r="A984" s="159">
        <v>25</v>
      </c>
      <c r="B984" s="209" t="s">
        <v>1491</v>
      </c>
      <c r="C984" s="161" t="s">
        <v>57</v>
      </c>
      <c r="D984" s="161">
        <v>4</v>
      </c>
      <c r="E984" s="207">
        <v>31500</v>
      </c>
      <c r="F984" s="201">
        <f t="shared" si="218"/>
        <v>126000</v>
      </c>
      <c r="G984" s="161" t="s">
        <v>122</v>
      </c>
      <c r="H984" s="132"/>
      <c r="I984" s="212">
        <f t="shared" si="216"/>
        <v>0.64</v>
      </c>
      <c r="J984" s="212">
        <f t="shared" si="217"/>
        <v>31500</v>
      </c>
      <c r="K984" s="212">
        <f t="shared" si="214"/>
        <v>20160</v>
      </c>
      <c r="L984" s="30"/>
    </row>
    <row r="985" spans="1:12" s="26" customFormat="1" x14ac:dyDescent="0.2">
      <c r="A985" s="159">
        <v>26</v>
      </c>
      <c r="B985" s="209" t="s">
        <v>646</v>
      </c>
      <c r="C985" s="161" t="s">
        <v>57</v>
      </c>
      <c r="D985" s="161">
        <v>4</v>
      </c>
      <c r="E985" s="207">
        <v>140400</v>
      </c>
      <c r="F985" s="201">
        <f t="shared" si="218"/>
        <v>561600</v>
      </c>
      <c r="G985" s="161" t="s">
        <v>122</v>
      </c>
      <c r="H985" s="132"/>
      <c r="I985" s="212">
        <f t="shared" si="216"/>
        <v>0.64</v>
      </c>
      <c r="J985" s="212">
        <f t="shared" si="217"/>
        <v>140400</v>
      </c>
      <c r="K985" s="212">
        <f t="shared" si="214"/>
        <v>89856</v>
      </c>
      <c r="L985" s="30"/>
    </row>
    <row r="986" spans="1:12" s="26" customFormat="1" x14ac:dyDescent="0.2">
      <c r="A986" s="159">
        <v>27</v>
      </c>
      <c r="B986" s="209" t="s">
        <v>647</v>
      </c>
      <c r="C986" s="161" t="s">
        <v>57</v>
      </c>
      <c r="D986" s="161">
        <v>4</v>
      </c>
      <c r="E986" s="207">
        <v>149500</v>
      </c>
      <c r="F986" s="201">
        <f t="shared" si="218"/>
        <v>598000</v>
      </c>
      <c r="G986" s="161" t="s">
        <v>122</v>
      </c>
      <c r="H986" s="132"/>
      <c r="I986" s="212">
        <f t="shared" si="216"/>
        <v>0.64</v>
      </c>
      <c r="J986" s="212">
        <f t="shared" si="217"/>
        <v>149500</v>
      </c>
      <c r="K986" s="212">
        <f t="shared" si="214"/>
        <v>95680</v>
      </c>
      <c r="L986" s="30"/>
    </row>
    <row r="987" spans="1:12" s="26" customFormat="1" x14ac:dyDescent="0.2">
      <c r="A987" s="159">
        <v>28</v>
      </c>
      <c r="B987" s="209" t="s">
        <v>1492</v>
      </c>
      <c r="C987" s="161" t="s">
        <v>57</v>
      </c>
      <c r="D987" s="161">
        <v>4</v>
      </c>
      <c r="E987" s="207">
        <v>146900</v>
      </c>
      <c r="F987" s="201">
        <f t="shared" si="218"/>
        <v>587600</v>
      </c>
      <c r="G987" s="161" t="s">
        <v>122</v>
      </c>
      <c r="H987" s="132"/>
      <c r="I987" s="212">
        <f t="shared" si="216"/>
        <v>0.64</v>
      </c>
      <c r="J987" s="212">
        <f t="shared" si="217"/>
        <v>146900</v>
      </c>
      <c r="K987" s="212">
        <f t="shared" si="214"/>
        <v>94016</v>
      </c>
      <c r="L987" s="30"/>
    </row>
    <row r="988" spans="1:12" s="26" customFormat="1" x14ac:dyDescent="0.2">
      <c r="A988" s="159">
        <v>29</v>
      </c>
      <c r="B988" s="209" t="s">
        <v>648</v>
      </c>
      <c r="C988" s="161" t="s">
        <v>57</v>
      </c>
      <c r="D988" s="161">
        <v>4</v>
      </c>
      <c r="E988" s="207">
        <v>58500</v>
      </c>
      <c r="F988" s="201">
        <f t="shared" si="218"/>
        <v>234000</v>
      </c>
      <c r="G988" s="161" t="s">
        <v>122</v>
      </c>
      <c r="H988" s="132"/>
      <c r="I988" s="212">
        <f t="shared" si="216"/>
        <v>0.64</v>
      </c>
      <c r="J988" s="212">
        <f t="shared" si="217"/>
        <v>58500</v>
      </c>
      <c r="K988" s="212">
        <f t="shared" si="214"/>
        <v>37440</v>
      </c>
      <c r="L988" s="30"/>
    </row>
    <row r="989" spans="1:12" s="26" customFormat="1" x14ac:dyDescent="0.2">
      <c r="A989" s="159">
        <v>30</v>
      </c>
      <c r="B989" s="209" t="s">
        <v>649</v>
      </c>
      <c r="C989" s="161" t="s">
        <v>57</v>
      </c>
      <c r="D989" s="161">
        <v>4</v>
      </c>
      <c r="E989" s="207">
        <v>61100</v>
      </c>
      <c r="F989" s="201">
        <f t="shared" si="218"/>
        <v>244400</v>
      </c>
      <c r="G989" s="161" t="s">
        <v>122</v>
      </c>
      <c r="H989" s="132"/>
      <c r="I989" s="212">
        <f t="shared" si="216"/>
        <v>0.64</v>
      </c>
      <c r="J989" s="212">
        <f t="shared" si="217"/>
        <v>61100</v>
      </c>
      <c r="K989" s="212">
        <f t="shared" si="214"/>
        <v>39104</v>
      </c>
      <c r="L989" s="30"/>
    </row>
    <row r="990" spans="1:12" s="26" customFormat="1" x14ac:dyDescent="0.2">
      <c r="A990" s="159">
        <v>31</v>
      </c>
      <c r="B990" s="209" t="s">
        <v>650</v>
      </c>
      <c r="C990" s="161" t="s">
        <v>57</v>
      </c>
      <c r="D990" s="161">
        <v>4</v>
      </c>
      <c r="E990" s="207">
        <v>162500</v>
      </c>
      <c r="F990" s="201">
        <f t="shared" si="218"/>
        <v>650000</v>
      </c>
      <c r="G990" s="161" t="s">
        <v>122</v>
      </c>
      <c r="H990" s="132"/>
      <c r="I990" s="212">
        <f t="shared" si="216"/>
        <v>0.64</v>
      </c>
      <c r="J990" s="212">
        <f t="shared" si="217"/>
        <v>162500</v>
      </c>
      <c r="K990" s="212">
        <f t="shared" si="214"/>
        <v>104000</v>
      </c>
      <c r="L990" s="30"/>
    </row>
    <row r="991" spans="1:12" s="26" customFormat="1" x14ac:dyDescent="0.2">
      <c r="A991" s="159">
        <v>32</v>
      </c>
      <c r="B991" s="209" t="s">
        <v>1493</v>
      </c>
      <c r="C991" s="161" t="s">
        <v>57</v>
      </c>
      <c r="D991" s="161">
        <v>1</v>
      </c>
      <c r="E991" s="207">
        <v>50544</v>
      </c>
      <c r="F991" s="201">
        <f t="shared" si="218"/>
        <v>50544</v>
      </c>
      <c r="G991" s="161" t="s">
        <v>122</v>
      </c>
      <c r="H991" s="132"/>
      <c r="I991" s="212">
        <f t="shared" si="216"/>
        <v>0.16</v>
      </c>
      <c r="J991" s="212">
        <f t="shared" si="217"/>
        <v>50544</v>
      </c>
      <c r="K991" s="212">
        <f t="shared" si="214"/>
        <v>8087.04</v>
      </c>
      <c r="L991" s="30"/>
    </row>
    <row r="992" spans="1:12" s="26" customFormat="1" x14ac:dyDescent="0.2">
      <c r="A992" s="159">
        <v>33</v>
      </c>
      <c r="B992" s="209" t="s">
        <v>1494</v>
      </c>
      <c r="C992" s="161" t="s">
        <v>57</v>
      </c>
      <c r="D992" s="161">
        <v>2</v>
      </c>
      <c r="E992" s="207">
        <v>50544</v>
      </c>
      <c r="F992" s="201">
        <f t="shared" si="218"/>
        <v>101088</v>
      </c>
      <c r="G992" s="161" t="s">
        <v>122</v>
      </c>
      <c r="H992" s="132"/>
      <c r="I992" s="212">
        <f t="shared" si="216"/>
        <v>0.32</v>
      </c>
      <c r="J992" s="212">
        <f t="shared" si="217"/>
        <v>50544</v>
      </c>
      <c r="K992" s="212">
        <f t="shared" si="214"/>
        <v>16174.08</v>
      </c>
      <c r="L992" s="30"/>
    </row>
    <row r="993" spans="1:12" s="26" customFormat="1" x14ac:dyDescent="0.2">
      <c r="A993" s="159">
        <v>34</v>
      </c>
      <c r="B993" s="209" t="s">
        <v>1495</v>
      </c>
      <c r="C993" s="161" t="s">
        <v>57</v>
      </c>
      <c r="D993" s="161">
        <v>1</v>
      </c>
      <c r="E993" s="207">
        <v>50544</v>
      </c>
      <c r="F993" s="201">
        <f t="shared" si="218"/>
        <v>50544</v>
      </c>
      <c r="G993" s="161" t="s">
        <v>122</v>
      </c>
      <c r="H993" s="132"/>
      <c r="I993" s="212">
        <f t="shared" si="216"/>
        <v>0.16</v>
      </c>
      <c r="J993" s="212">
        <f t="shared" si="217"/>
        <v>50544</v>
      </c>
      <c r="K993" s="212">
        <f t="shared" si="214"/>
        <v>8087.04</v>
      </c>
      <c r="L993" s="30"/>
    </row>
    <row r="994" spans="1:12" s="26" customFormat="1" x14ac:dyDescent="0.2">
      <c r="A994" s="159">
        <v>35</v>
      </c>
      <c r="B994" s="209" t="s">
        <v>1496</v>
      </c>
      <c r="C994" s="161" t="s">
        <v>57</v>
      </c>
      <c r="D994" s="161">
        <v>1</v>
      </c>
      <c r="E994" s="207">
        <v>50544</v>
      </c>
      <c r="F994" s="201">
        <f t="shared" si="218"/>
        <v>50544</v>
      </c>
      <c r="G994" s="161" t="s">
        <v>122</v>
      </c>
      <c r="H994" s="132"/>
      <c r="I994" s="212">
        <f t="shared" si="216"/>
        <v>0.16</v>
      </c>
      <c r="J994" s="212">
        <f t="shared" si="217"/>
        <v>50544</v>
      </c>
      <c r="K994" s="212">
        <f t="shared" si="214"/>
        <v>8087.04</v>
      </c>
      <c r="L994" s="30"/>
    </row>
    <row r="995" spans="1:12" s="26" customFormat="1" x14ac:dyDescent="0.2">
      <c r="A995" s="159">
        <v>36</v>
      </c>
      <c r="B995" s="209" t="s">
        <v>1497</v>
      </c>
      <c r="C995" s="161" t="s">
        <v>57</v>
      </c>
      <c r="D995" s="161">
        <v>2</v>
      </c>
      <c r="E995" s="207">
        <v>60840</v>
      </c>
      <c r="F995" s="201">
        <f t="shared" si="218"/>
        <v>121680</v>
      </c>
      <c r="G995" s="161" t="s">
        <v>122</v>
      </c>
      <c r="H995" s="132"/>
      <c r="I995" s="212">
        <f t="shared" si="216"/>
        <v>0.32</v>
      </c>
      <c r="J995" s="212">
        <f t="shared" si="217"/>
        <v>60840</v>
      </c>
      <c r="K995" s="212">
        <f t="shared" si="214"/>
        <v>19468.8</v>
      </c>
      <c r="L995" s="30"/>
    </row>
    <row r="996" spans="1:12" s="26" customFormat="1" x14ac:dyDescent="0.2">
      <c r="A996" s="159">
        <v>37</v>
      </c>
      <c r="B996" s="209" t="s">
        <v>1498</v>
      </c>
      <c r="C996" s="161" t="s">
        <v>57</v>
      </c>
      <c r="D996" s="161">
        <v>1</v>
      </c>
      <c r="E996" s="207">
        <v>60840</v>
      </c>
      <c r="F996" s="201">
        <f t="shared" si="218"/>
        <v>60840</v>
      </c>
      <c r="G996" s="161" t="s">
        <v>122</v>
      </c>
      <c r="H996" s="132"/>
      <c r="I996" s="212">
        <f t="shared" si="216"/>
        <v>0.16</v>
      </c>
      <c r="J996" s="212">
        <f t="shared" si="217"/>
        <v>60840</v>
      </c>
      <c r="K996" s="212">
        <f t="shared" si="214"/>
        <v>9734.4</v>
      </c>
      <c r="L996" s="30"/>
    </row>
    <row r="997" spans="1:12" s="26" customFormat="1" x14ac:dyDescent="0.2">
      <c r="A997" s="159">
        <v>38</v>
      </c>
      <c r="B997" s="209" t="s">
        <v>1499</v>
      </c>
      <c r="C997" s="161" t="s">
        <v>57</v>
      </c>
      <c r="D997" s="161">
        <v>1</v>
      </c>
      <c r="E997" s="207">
        <v>60840</v>
      </c>
      <c r="F997" s="201">
        <f t="shared" si="218"/>
        <v>60840</v>
      </c>
      <c r="G997" s="161" t="s">
        <v>122</v>
      </c>
      <c r="H997" s="132"/>
      <c r="I997" s="212">
        <f t="shared" si="216"/>
        <v>0.16</v>
      </c>
      <c r="J997" s="212">
        <f t="shared" si="217"/>
        <v>60840</v>
      </c>
      <c r="K997" s="212">
        <f t="shared" si="214"/>
        <v>9734.4</v>
      </c>
      <c r="L997" s="30"/>
    </row>
    <row r="998" spans="1:12" s="26" customFormat="1" x14ac:dyDescent="0.2">
      <c r="A998" s="159">
        <v>39</v>
      </c>
      <c r="B998" s="209" t="s">
        <v>1500</v>
      </c>
      <c r="C998" s="161" t="s">
        <v>57</v>
      </c>
      <c r="D998" s="161">
        <v>1</v>
      </c>
      <c r="E998" s="207">
        <v>60840</v>
      </c>
      <c r="F998" s="201">
        <f t="shared" si="218"/>
        <v>60840</v>
      </c>
      <c r="G998" s="161" t="s">
        <v>122</v>
      </c>
      <c r="H998" s="132"/>
      <c r="I998" s="212">
        <f t="shared" si="216"/>
        <v>0.16</v>
      </c>
      <c r="J998" s="212">
        <f t="shared" si="217"/>
        <v>60840</v>
      </c>
      <c r="K998" s="212">
        <f t="shared" si="214"/>
        <v>9734.4</v>
      </c>
      <c r="L998" s="30"/>
    </row>
    <row r="999" spans="1:12" s="26" customFormat="1" x14ac:dyDescent="0.2">
      <c r="A999" s="159">
        <v>40</v>
      </c>
      <c r="B999" s="209" t="s">
        <v>1501</v>
      </c>
      <c r="C999" s="161" t="s">
        <v>57</v>
      </c>
      <c r="D999" s="161">
        <v>1</v>
      </c>
      <c r="E999" s="207">
        <v>117000</v>
      </c>
      <c r="F999" s="201">
        <f t="shared" si="218"/>
        <v>117000</v>
      </c>
      <c r="G999" s="161" t="s">
        <v>122</v>
      </c>
      <c r="H999" s="132"/>
      <c r="I999" s="212">
        <f t="shared" si="216"/>
        <v>0.16</v>
      </c>
      <c r="J999" s="212">
        <f t="shared" si="217"/>
        <v>117000</v>
      </c>
      <c r="K999" s="212">
        <f t="shared" si="214"/>
        <v>18720</v>
      </c>
      <c r="L999" s="30"/>
    </row>
    <row r="1000" spans="1:12" s="26" customFormat="1" ht="13.5" x14ac:dyDescent="0.25">
      <c r="A1000" s="159">
        <v>41</v>
      </c>
      <c r="B1000" s="299" t="s">
        <v>1122</v>
      </c>
      <c r="C1000" s="299"/>
      <c r="D1000" s="299"/>
      <c r="E1000" s="299"/>
      <c r="F1000" s="213">
        <f>SUM(F980:F999)</f>
        <v>4783120</v>
      </c>
      <c r="G1000" s="213"/>
      <c r="H1000" s="213"/>
      <c r="I1000" s="213"/>
      <c r="J1000" s="213"/>
      <c r="K1000" s="213">
        <f t="shared" ref="K1000" si="219">SUM(K980:K999)</f>
        <v>765299.20000000019</v>
      </c>
      <c r="L1000" s="30"/>
    </row>
    <row r="1001" spans="1:12" s="26" customFormat="1" ht="13.5" x14ac:dyDescent="0.2">
      <c r="A1001" s="159"/>
      <c r="B1001" s="300" t="s">
        <v>1502</v>
      </c>
      <c r="C1001" s="301"/>
      <c r="D1001" s="301"/>
      <c r="E1001" s="301"/>
      <c r="F1001" s="301"/>
      <c r="G1001" s="302"/>
      <c r="H1001" s="132"/>
      <c r="I1001" s="212">
        <f t="shared" ref="I1001:I1010" si="220">D1001*0.16</f>
        <v>0</v>
      </c>
      <c r="J1001" s="212">
        <f t="shared" ref="J1001:J1010" si="221">E1001</f>
        <v>0</v>
      </c>
      <c r="K1001" s="212">
        <f t="shared" si="214"/>
        <v>0</v>
      </c>
      <c r="L1001" s="30"/>
    </row>
    <row r="1002" spans="1:12" s="26" customFormat="1" x14ac:dyDescent="0.2">
      <c r="A1002" s="159"/>
      <c r="B1002" s="209" t="s">
        <v>638</v>
      </c>
      <c r="C1002" s="209"/>
      <c r="D1002" s="209"/>
      <c r="E1002" s="162"/>
      <c r="F1002" s="197"/>
      <c r="G1002" s="197"/>
      <c r="H1002" s="132"/>
      <c r="I1002" s="212">
        <f t="shared" si="220"/>
        <v>0</v>
      </c>
      <c r="J1002" s="212">
        <f t="shared" si="221"/>
        <v>0</v>
      </c>
      <c r="K1002" s="212">
        <f t="shared" si="214"/>
        <v>0</v>
      </c>
      <c r="L1002" s="30"/>
    </row>
    <row r="1003" spans="1:12" s="26" customFormat="1" x14ac:dyDescent="0.2">
      <c r="A1003" s="159">
        <v>65</v>
      </c>
      <c r="B1003" s="209" t="s">
        <v>1503</v>
      </c>
      <c r="C1003" s="161"/>
      <c r="D1003" s="161"/>
      <c r="E1003" s="207"/>
      <c r="F1003" s="197"/>
      <c r="G1003" s="197"/>
      <c r="H1003" s="132"/>
      <c r="I1003" s="212">
        <f t="shared" si="220"/>
        <v>0</v>
      </c>
      <c r="J1003" s="212">
        <f t="shared" si="221"/>
        <v>0</v>
      </c>
      <c r="K1003" s="212">
        <f t="shared" si="214"/>
        <v>0</v>
      </c>
      <c r="L1003" s="30"/>
    </row>
    <row r="1004" spans="1:12" s="26" customFormat="1" x14ac:dyDescent="0.2">
      <c r="A1004" s="159">
        <v>66</v>
      </c>
      <c r="B1004" s="209" t="s">
        <v>1504</v>
      </c>
      <c r="C1004" s="161" t="s">
        <v>57</v>
      </c>
      <c r="D1004" s="161">
        <v>2</v>
      </c>
      <c r="E1004" s="207">
        <v>15600</v>
      </c>
      <c r="F1004" s="201">
        <f t="shared" ref="F1004:F1010" si="222">D1004*E1004</f>
        <v>31200</v>
      </c>
      <c r="G1004" s="161" t="s">
        <v>122</v>
      </c>
      <c r="H1004" s="132"/>
      <c r="I1004" s="212">
        <f t="shared" si="220"/>
        <v>0.32</v>
      </c>
      <c r="J1004" s="212">
        <f t="shared" si="221"/>
        <v>15600</v>
      </c>
      <c r="K1004" s="212">
        <f t="shared" si="214"/>
        <v>4992</v>
      </c>
      <c r="L1004" s="30"/>
    </row>
    <row r="1005" spans="1:12" s="26" customFormat="1" x14ac:dyDescent="0.2">
      <c r="A1005" s="159">
        <v>67</v>
      </c>
      <c r="B1005" s="209" t="s">
        <v>1505</v>
      </c>
      <c r="C1005" s="161" t="s">
        <v>57</v>
      </c>
      <c r="D1005" s="161">
        <v>4</v>
      </c>
      <c r="E1005" s="207">
        <v>15600</v>
      </c>
      <c r="F1005" s="201">
        <f t="shared" si="222"/>
        <v>62400</v>
      </c>
      <c r="G1005" s="161" t="s">
        <v>122</v>
      </c>
      <c r="H1005" s="132"/>
      <c r="I1005" s="212">
        <f t="shared" si="220"/>
        <v>0.64</v>
      </c>
      <c r="J1005" s="212">
        <f t="shared" si="221"/>
        <v>15600</v>
      </c>
      <c r="K1005" s="212">
        <f t="shared" si="214"/>
        <v>9984</v>
      </c>
      <c r="L1005" s="30"/>
    </row>
    <row r="1006" spans="1:12" s="26" customFormat="1" x14ac:dyDescent="0.2">
      <c r="A1006" s="159">
        <v>68</v>
      </c>
      <c r="B1006" s="209" t="s">
        <v>1506</v>
      </c>
      <c r="C1006" s="161" t="s">
        <v>57</v>
      </c>
      <c r="D1006" s="161">
        <v>6</v>
      </c>
      <c r="E1006" s="207">
        <v>13780</v>
      </c>
      <c r="F1006" s="201">
        <f t="shared" si="222"/>
        <v>82680</v>
      </c>
      <c r="G1006" s="161" t="s">
        <v>122</v>
      </c>
      <c r="H1006" s="132"/>
      <c r="I1006" s="212">
        <f t="shared" si="220"/>
        <v>0.96</v>
      </c>
      <c r="J1006" s="212">
        <f t="shared" si="221"/>
        <v>13780</v>
      </c>
      <c r="K1006" s="212">
        <f t="shared" si="214"/>
        <v>13228.8</v>
      </c>
      <c r="L1006" s="30"/>
    </row>
    <row r="1007" spans="1:12" s="26" customFormat="1" x14ac:dyDescent="0.2">
      <c r="A1007" s="159">
        <v>69</v>
      </c>
      <c r="B1007" s="209" t="s">
        <v>1507</v>
      </c>
      <c r="C1007" s="161" t="s">
        <v>57</v>
      </c>
      <c r="D1007" s="161">
        <v>4</v>
      </c>
      <c r="E1007" s="207">
        <v>110500</v>
      </c>
      <c r="F1007" s="201">
        <f t="shared" si="222"/>
        <v>442000</v>
      </c>
      <c r="G1007" s="161" t="s">
        <v>122</v>
      </c>
      <c r="H1007" s="132"/>
      <c r="I1007" s="212">
        <f t="shared" si="220"/>
        <v>0.64</v>
      </c>
      <c r="J1007" s="212">
        <f t="shared" si="221"/>
        <v>110500</v>
      </c>
      <c r="K1007" s="212">
        <f t="shared" si="214"/>
        <v>70720</v>
      </c>
      <c r="L1007" s="30"/>
    </row>
    <row r="1008" spans="1:12" s="26" customFormat="1" x14ac:dyDescent="0.2">
      <c r="A1008" s="159">
        <v>70</v>
      </c>
      <c r="B1008" s="209" t="s">
        <v>1508</v>
      </c>
      <c r="C1008" s="161" t="s">
        <v>57</v>
      </c>
      <c r="D1008" s="161">
        <v>5</v>
      </c>
      <c r="E1008" s="207">
        <v>113880</v>
      </c>
      <c r="F1008" s="201">
        <f t="shared" si="222"/>
        <v>569400</v>
      </c>
      <c r="G1008" s="161" t="s">
        <v>122</v>
      </c>
      <c r="H1008" s="132"/>
      <c r="I1008" s="212">
        <f t="shared" si="220"/>
        <v>0.8</v>
      </c>
      <c r="J1008" s="212">
        <f t="shared" si="221"/>
        <v>113880</v>
      </c>
      <c r="K1008" s="212">
        <f t="shared" si="214"/>
        <v>91104</v>
      </c>
      <c r="L1008" s="30"/>
    </row>
    <row r="1009" spans="1:12" s="26" customFormat="1" x14ac:dyDescent="0.2">
      <c r="A1009" s="159">
        <v>71</v>
      </c>
      <c r="B1009" s="209" t="s">
        <v>1509</v>
      </c>
      <c r="C1009" s="161" t="s">
        <v>57</v>
      </c>
      <c r="D1009" s="161">
        <v>10</v>
      </c>
      <c r="E1009" s="207">
        <v>31080</v>
      </c>
      <c r="F1009" s="201">
        <f t="shared" si="222"/>
        <v>310800</v>
      </c>
      <c r="G1009" s="161" t="s">
        <v>122</v>
      </c>
      <c r="H1009" s="132"/>
      <c r="I1009" s="212">
        <f t="shared" si="220"/>
        <v>1.6</v>
      </c>
      <c r="J1009" s="212">
        <f t="shared" si="221"/>
        <v>31080</v>
      </c>
      <c r="K1009" s="212">
        <f t="shared" si="214"/>
        <v>49728</v>
      </c>
      <c r="L1009" s="30"/>
    </row>
    <row r="1010" spans="1:12" s="26" customFormat="1" x14ac:dyDescent="0.2">
      <c r="A1010" s="159">
        <v>72</v>
      </c>
      <c r="B1010" s="209" t="s">
        <v>1510</v>
      </c>
      <c r="C1010" s="161" t="s">
        <v>57</v>
      </c>
      <c r="D1010" s="161">
        <v>10</v>
      </c>
      <c r="E1010" s="207">
        <v>5140689.84</v>
      </c>
      <c r="F1010" s="201">
        <f t="shared" si="222"/>
        <v>51406898.399999999</v>
      </c>
      <c r="G1010" s="161" t="s">
        <v>122</v>
      </c>
      <c r="H1010" s="132"/>
      <c r="I1010" s="212">
        <f t="shared" si="220"/>
        <v>1.6</v>
      </c>
      <c r="J1010" s="212">
        <f t="shared" si="221"/>
        <v>5140689.84</v>
      </c>
      <c r="K1010" s="212">
        <f t="shared" si="214"/>
        <v>8225103.7439999999</v>
      </c>
      <c r="L1010" s="30"/>
    </row>
    <row r="1011" spans="1:12" s="26" customFormat="1" ht="13.5" x14ac:dyDescent="0.25">
      <c r="A1011" s="159"/>
      <c r="B1011" s="299" t="s">
        <v>1122</v>
      </c>
      <c r="C1011" s="299"/>
      <c r="D1011" s="299"/>
      <c r="E1011" s="299"/>
      <c r="F1011" s="213">
        <f>SUM(F1004:F1010)</f>
        <v>52905378.399999999</v>
      </c>
      <c r="G1011" s="213"/>
      <c r="H1011" s="213"/>
      <c r="I1011" s="213"/>
      <c r="J1011" s="213"/>
      <c r="K1011" s="213">
        <f>SUM(K1004:K1010)</f>
        <v>8464860.5439999998</v>
      </c>
      <c r="L1011" s="30"/>
    </row>
    <row r="1012" spans="1:12" s="26" customFormat="1" ht="13.5" x14ac:dyDescent="0.2">
      <c r="A1012" s="159"/>
      <c r="B1012" s="300" t="s">
        <v>1511</v>
      </c>
      <c r="C1012" s="301"/>
      <c r="D1012" s="301"/>
      <c r="E1012" s="301"/>
      <c r="F1012" s="301"/>
      <c r="G1012" s="302"/>
      <c r="H1012" s="132"/>
      <c r="I1012" s="212"/>
      <c r="J1012" s="212"/>
      <c r="K1012" s="212"/>
      <c r="L1012" s="30"/>
    </row>
    <row r="1013" spans="1:12" s="26" customFormat="1" ht="25.5" x14ac:dyDescent="0.2">
      <c r="A1013" s="159">
        <v>1</v>
      </c>
      <c r="B1013" s="160" t="s">
        <v>605</v>
      </c>
      <c r="C1013" s="161" t="s">
        <v>195</v>
      </c>
      <c r="D1013" s="161">
        <v>1</v>
      </c>
      <c r="E1013" s="207">
        <v>1393990.4160000002</v>
      </c>
      <c r="F1013" s="201">
        <f t="shared" ref="F1013:F1025" si="223">D1013*E1013</f>
        <v>1393990.4160000002</v>
      </c>
      <c r="G1013" s="161" t="s">
        <v>122</v>
      </c>
      <c r="H1013" s="132"/>
      <c r="I1013" s="212">
        <f t="shared" ref="I1013:I1025" si="224">D1013*0.16</f>
        <v>0.16</v>
      </c>
      <c r="J1013" s="212">
        <f t="shared" ref="J1013:J1025" si="225">E1013</f>
        <v>1393990.4160000002</v>
      </c>
      <c r="K1013" s="212">
        <f t="shared" ref="K1013:K1071" si="226">I1013*J1013</f>
        <v>223038.46656000003</v>
      </c>
      <c r="L1013" s="30"/>
    </row>
    <row r="1014" spans="1:12" s="26" customFormat="1" ht="25.5" x14ac:dyDescent="0.2">
      <c r="A1014" s="159">
        <v>2</v>
      </c>
      <c r="B1014" s="160" t="s">
        <v>1512</v>
      </c>
      <c r="C1014" s="161" t="s">
        <v>57</v>
      </c>
      <c r="D1014" s="161">
        <v>1</v>
      </c>
      <c r="E1014" s="207">
        <v>3387193.9920000001</v>
      </c>
      <c r="F1014" s="201">
        <f t="shared" si="223"/>
        <v>3387193.9920000001</v>
      </c>
      <c r="G1014" s="161" t="s">
        <v>122</v>
      </c>
      <c r="H1014" s="132"/>
      <c r="I1014" s="212">
        <f t="shared" si="224"/>
        <v>0.16</v>
      </c>
      <c r="J1014" s="212">
        <f t="shared" si="225"/>
        <v>3387193.9920000001</v>
      </c>
      <c r="K1014" s="212">
        <f t="shared" si="226"/>
        <v>541951.03872000007</v>
      </c>
      <c r="L1014" s="30"/>
    </row>
    <row r="1015" spans="1:12" s="26" customFormat="1" ht="25.5" x14ac:dyDescent="0.2">
      <c r="A1015" s="159">
        <v>3</v>
      </c>
      <c r="B1015" s="160" t="s">
        <v>1513</v>
      </c>
      <c r="C1015" s="161" t="s">
        <v>57</v>
      </c>
      <c r="D1015" s="161">
        <v>1</v>
      </c>
      <c r="E1015" s="207">
        <v>1560000</v>
      </c>
      <c r="F1015" s="201">
        <f t="shared" si="223"/>
        <v>1560000</v>
      </c>
      <c r="G1015" s="161" t="s">
        <v>122</v>
      </c>
      <c r="H1015" s="132"/>
      <c r="I1015" s="212">
        <f t="shared" si="224"/>
        <v>0.16</v>
      </c>
      <c r="J1015" s="212">
        <f t="shared" si="225"/>
        <v>1560000</v>
      </c>
      <c r="K1015" s="212">
        <f t="shared" si="226"/>
        <v>249600</v>
      </c>
      <c r="L1015" s="30"/>
    </row>
    <row r="1016" spans="1:12" s="26" customFormat="1" x14ac:dyDescent="0.2">
      <c r="A1016" s="159">
        <v>4</v>
      </c>
      <c r="B1016" s="209" t="s">
        <v>1514</v>
      </c>
      <c r="C1016" s="161" t="s">
        <v>57</v>
      </c>
      <c r="D1016" s="161">
        <v>2</v>
      </c>
      <c r="E1016" s="207">
        <v>62400</v>
      </c>
      <c r="F1016" s="201">
        <f t="shared" si="223"/>
        <v>124800</v>
      </c>
      <c r="G1016" s="161" t="s">
        <v>122</v>
      </c>
      <c r="H1016" s="132"/>
      <c r="I1016" s="212">
        <f t="shared" si="224"/>
        <v>0.32</v>
      </c>
      <c r="J1016" s="212">
        <f t="shared" si="225"/>
        <v>62400</v>
      </c>
      <c r="K1016" s="212">
        <f t="shared" si="226"/>
        <v>19968</v>
      </c>
      <c r="L1016" s="30"/>
    </row>
    <row r="1017" spans="1:12" s="26" customFormat="1" ht="25.5" x14ac:dyDescent="0.2">
      <c r="A1017" s="159">
        <v>5</v>
      </c>
      <c r="B1017" s="160" t="s">
        <v>1515</v>
      </c>
      <c r="C1017" s="161" t="s">
        <v>57</v>
      </c>
      <c r="D1017" s="161">
        <v>2</v>
      </c>
      <c r="E1017" s="207">
        <v>33800</v>
      </c>
      <c r="F1017" s="201">
        <f t="shared" si="223"/>
        <v>67600</v>
      </c>
      <c r="G1017" s="161" t="s">
        <v>122</v>
      </c>
      <c r="H1017" s="132"/>
      <c r="I1017" s="212">
        <f t="shared" si="224"/>
        <v>0.32</v>
      </c>
      <c r="J1017" s="212">
        <f t="shared" si="225"/>
        <v>33800</v>
      </c>
      <c r="K1017" s="212">
        <f t="shared" si="226"/>
        <v>10816</v>
      </c>
      <c r="L1017" s="30"/>
    </row>
    <row r="1018" spans="1:12" s="26" customFormat="1" ht="25.5" x14ac:dyDescent="0.2">
      <c r="A1018" s="159">
        <v>6</v>
      </c>
      <c r="B1018" s="160" t="s">
        <v>1516</v>
      </c>
      <c r="C1018" s="161" t="s">
        <v>57</v>
      </c>
      <c r="D1018" s="161">
        <v>2</v>
      </c>
      <c r="E1018" s="207">
        <v>34800</v>
      </c>
      <c r="F1018" s="201">
        <f t="shared" si="223"/>
        <v>69600</v>
      </c>
      <c r="G1018" s="161" t="s">
        <v>122</v>
      </c>
      <c r="H1018" s="132"/>
      <c r="I1018" s="212">
        <f t="shared" si="224"/>
        <v>0.32</v>
      </c>
      <c r="J1018" s="212">
        <f t="shared" si="225"/>
        <v>34800</v>
      </c>
      <c r="K1018" s="212">
        <f t="shared" si="226"/>
        <v>11136</v>
      </c>
      <c r="L1018" s="30"/>
    </row>
    <row r="1019" spans="1:12" s="26" customFormat="1" ht="25.5" x14ac:dyDescent="0.2">
      <c r="A1019" s="159">
        <v>7</v>
      </c>
      <c r="B1019" s="160" t="s">
        <v>1517</v>
      </c>
      <c r="C1019" s="161" t="s">
        <v>57</v>
      </c>
      <c r="D1019" s="161">
        <v>2</v>
      </c>
      <c r="E1019" s="207">
        <v>34800</v>
      </c>
      <c r="F1019" s="201">
        <f t="shared" si="223"/>
        <v>69600</v>
      </c>
      <c r="G1019" s="161" t="s">
        <v>122</v>
      </c>
      <c r="H1019" s="132"/>
      <c r="I1019" s="212">
        <f t="shared" si="224"/>
        <v>0.32</v>
      </c>
      <c r="J1019" s="212">
        <f t="shared" si="225"/>
        <v>34800</v>
      </c>
      <c r="K1019" s="212">
        <f t="shared" si="226"/>
        <v>11136</v>
      </c>
      <c r="L1019" s="30"/>
    </row>
    <row r="1020" spans="1:12" s="26" customFormat="1" x14ac:dyDescent="0.2">
      <c r="A1020" s="159">
        <v>8</v>
      </c>
      <c r="B1020" s="209" t="s">
        <v>1518</v>
      </c>
      <c r="C1020" s="161" t="s">
        <v>57</v>
      </c>
      <c r="D1020" s="161">
        <v>6</v>
      </c>
      <c r="E1020" s="207">
        <v>12500</v>
      </c>
      <c r="F1020" s="201">
        <f t="shared" si="223"/>
        <v>75000</v>
      </c>
      <c r="G1020" s="161" t="s">
        <v>122</v>
      </c>
      <c r="H1020" s="132"/>
      <c r="I1020" s="212">
        <f t="shared" si="224"/>
        <v>0.96</v>
      </c>
      <c r="J1020" s="212">
        <f t="shared" si="225"/>
        <v>12500</v>
      </c>
      <c r="K1020" s="212">
        <f t="shared" si="226"/>
        <v>12000</v>
      </c>
      <c r="L1020" s="30"/>
    </row>
    <row r="1021" spans="1:12" s="26" customFormat="1" x14ac:dyDescent="0.2">
      <c r="A1021" s="159">
        <v>9</v>
      </c>
      <c r="B1021" s="209" t="s">
        <v>1519</v>
      </c>
      <c r="C1021" s="161" t="s">
        <v>57</v>
      </c>
      <c r="D1021" s="161">
        <v>2</v>
      </c>
      <c r="E1021" s="207">
        <v>20800</v>
      </c>
      <c r="F1021" s="201">
        <f t="shared" si="223"/>
        <v>41600</v>
      </c>
      <c r="G1021" s="161" t="s">
        <v>122</v>
      </c>
      <c r="H1021" s="132"/>
      <c r="I1021" s="212">
        <f t="shared" si="224"/>
        <v>0.32</v>
      </c>
      <c r="J1021" s="212">
        <f t="shared" si="225"/>
        <v>20800</v>
      </c>
      <c r="K1021" s="212">
        <f t="shared" si="226"/>
        <v>6656</v>
      </c>
      <c r="L1021" s="30"/>
    </row>
    <row r="1022" spans="1:12" s="26" customFormat="1" x14ac:dyDescent="0.2">
      <c r="A1022" s="159">
        <v>10</v>
      </c>
      <c r="B1022" s="209" t="s">
        <v>1520</v>
      </c>
      <c r="C1022" s="161" t="s">
        <v>57</v>
      </c>
      <c r="D1022" s="161">
        <v>2</v>
      </c>
      <c r="E1022" s="207">
        <v>39000</v>
      </c>
      <c r="F1022" s="201">
        <f t="shared" si="223"/>
        <v>78000</v>
      </c>
      <c r="G1022" s="161" t="s">
        <v>122</v>
      </c>
      <c r="H1022" s="132"/>
      <c r="I1022" s="212">
        <f t="shared" si="224"/>
        <v>0.32</v>
      </c>
      <c r="J1022" s="212">
        <f t="shared" si="225"/>
        <v>39000</v>
      </c>
      <c r="K1022" s="212">
        <f t="shared" si="226"/>
        <v>12480</v>
      </c>
      <c r="L1022" s="30"/>
    </row>
    <row r="1023" spans="1:12" s="26" customFormat="1" x14ac:dyDescent="0.2">
      <c r="A1023" s="159">
        <v>11</v>
      </c>
      <c r="B1023" s="209" t="s">
        <v>1521</v>
      </c>
      <c r="C1023" s="161" t="s">
        <v>57</v>
      </c>
      <c r="D1023" s="161">
        <v>2</v>
      </c>
      <c r="E1023" s="207">
        <v>67600</v>
      </c>
      <c r="F1023" s="201">
        <f t="shared" si="223"/>
        <v>135200</v>
      </c>
      <c r="G1023" s="161" t="s">
        <v>122</v>
      </c>
      <c r="H1023" s="132"/>
      <c r="I1023" s="212">
        <f t="shared" si="224"/>
        <v>0.32</v>
      </c>
      <c r="J1023" s="212">
        <f t="shared" si="225"/>
        <v>67600</v>
      </c>
      <c r="K1023" s="212">
        <f t="shared" si="226"/>
        <v>21632</v>
      </c>
      <c r="L1023" s="30"/>
    </row>
    <row r="1024" spans="1:12" s="26" customFormat="1" x14ac:dyDescent="0.2">
      <c r="A1024" s="159">
        <v>12</v>
      </c>
      <c r="B1024" s="209" t="s">
        <v>1509</v>
      </c>
      <c r="C1024" s="161" t="s">
        <v>57</v>
      </c>
      <c r="D1024" s="161">
        <v>10</v>
      </c>
      <c r="E1024" s="207">
        <v>25900</v>
      </c>
      <c r="F1024" s="201">
        <f t="shared" si="223"/>
        <v>259000</v>
      </c>
      <c r="G1024" s="161" t="s">
        <v>122</v>
      </c>
      <c r="H1024" s="132"/>
      <c r="I1024" s="212">
        <f t="shared" si="224"/>
        <v>1.6</v>
      </c>
      <c r="J1024" s="212">
        <f t="shared" si="225"/>
        <v>25900</v>
      </c>
      <c r="K1024" s="212">
        <f t="shared" si="226"/>
        <v>41440</v>
      </c>
      <c r="L1024" s="30"/>
    </row>
    <row r="1025" spans="1:12" s="26" customFormat="1" x14ac:dyDescent="0.2">
      <c r="A1025" s="159">
        <v>13</v>
      </c>
      <c r="B1025" s="209" t="s">
        <v>1522</v>
      </c>
      <c r="C1025" s="161" t="s">
        <v>57</v>
      </c>
      <c r="D1025" s="161">
        <v>10</v>
      </c>
      <c r="E1025" s="207">
        <v>4746000</v>
      </c>
      <c r="F1025" s="201">
        <f t="shared" si="223"/>
        <v>47460000</v>
      </c>
      <c r="G1025" s="161" t="s">
        <v>122</v>
      </c>
      <c r="H1025" s="132"/>
      <c r="I1025" s="212">
        <f t="shared" si="224"/>
        <v>1.6</v>
      </c>
      <c r="J1025" s="212">
        <f t="shared" si="225"/>
        <v>4746000</v>
      </c>
      <c r="K1025" s="212">
        <f t="shared" si="226"/>
        <v>7593600</v>
      </c>
      <c r="L1025" s="30"/>
    </row>
    <row r="1026" spans="1:12" s="26" customFormat="1" ht="13.5" x14ac:dyDescent="0.25">
      <c r="A1026" s="159"/>
      <c r="B1026" s="299" t="s">
        <v>1122</v>
      </c>
      <c r="C1026" s="299"/>
      <c r="D1026" s="299"/>
      <c r="E1026" s="299"/>
      <c r="F1026" s="213">
        <f>SUM(F1013:F1025)</f>
        <v>54721584.408</v>
      </c>
      <c r="G1026" s="213"/>
      <c r="H1026" s="213"/>
      <c r="I1026" s="213"/>
      <c r="J1026" s="213"/>
      <c r="K1026" s="213">
        <f t="shared" ref="K1026" si="227">SUM(K1013:K1025)</f>
        <v>8755453.5052799992</v>
      </c>
      <c r="L1026" s="30"/>
    </row>
    <row r="1027" spans="1:12" s="26" customFormat="1" ht="13.5" x14ac:dyDescent="0.25">
      <c r="A1027" s="159"/>
      <c r="B1027" s="303" t="s">
        <v>1523</v>
      </c>
      <c r="C1027" s="304"/>
      <c r="D1027" s="304"/>
      <c r="E1027" s="304"/>
      <c r="F1027" s="304"/>
      <c r="G1027" s="305"/>
      <c r="H1027" s="132"/>
      <c r="I1027" s="212">
        <f>D1027*0.16</f>
        <v>0</v>
      </c>
      <c r="J1027" s="212">
        <f>E1027</f>
        <v>0</v>
      </c>
      <c r="K1027" s="212">
        <f t="shared" si="226"/>
        <v>0</v>
      </c>
      <c r="L1027" s="30"/>
    </row>
    <row r="1028" spans="1:12" s="26" customFormat="1" ht="25.5" x14ac:dyDescent="0.2">
      <c r="A1028" s="159">
        <v>1</v>
      </c>
      <c r="B1028" s="160" t="s">
        <v>1524</v>
      </c>
      <c r="C1028" s="161" t="s">
        <v>57</v>
      </c>
      <c r="D1028" s="161">
        <v>25</v>
      </c>
      <c r="E1028" s="207">
        <v>117000</v>
      </c>
      <c r="F1028" s="201">
        <f t="shared" ref="F1028:F1031" si="228">D1028*E1028</f>
        <v>2925000</v>
      </c>
      <c r="G1028" s="161" t="s">
        <v>122</v>
      </c>
      <c r="H1028" s="132"/>
      <c r="I1028" s="212">
        <f>D1028*0.16</f>
        <v>4</v>
      </c>
      <c r="J1028" s="212">
        <f>E1028</f>
        <v>117000</v>
      </c>
      <c r="K1028" s="212">
        <f t="shared" si="226"/>
        <v>468000</v>
      </c>
      <c r="L1028" s="30"/>
    </row>
    <row r="1029" spans="1:12" s="26" customFormat="1" x14ac:dyDescent="0.2">
      <c r="A1029" s="159">
        <v>2</v>
      </c>
      <c r="B1029" s="160" t="s">
        <v>1525</v>
      </c>
      <c r="C1029" s="161" t="s">
        <v>57</v>
      </c>
      <c r="D1029" s="161">
        <v>25</v>
      </c>
      <c r="E1029" s="207">
        <v>2500</v>
      </c>
      <c r="F1029" s="201">
        <f t="shared" si="228"/>
        <v>62500</v>
      </c>
      <c r="G1029" s="161" t="s">
        <v>122</v>
      </c>
      <c r="H1029" s="132"/>
      <c r="I1029" s="212">
        <f>D1029*0.16</f>
        <v>4</v>
      </c>
      <c r="J1029" s="212">
        <f>E1029</f>
        <v>2500</v>
      </c>
      <c r="K1029" s="212">
        <f t="shared" si="226"/>
        <v>10000</v>
      </c>
      <c r="L1029" s="30"/>
    </row>
    <row r="1030" spans="1:12" s="26" customFormat="1" x14ac:dyDescent="0.2">
      <c r="A1030" s="159">
        <v>3</v>
      </c>
      <c r="B1030" s="209" t="s">
        <v>1526</v>
      </c>
      <c r="C1030" s="161" t="s">
        <v>195</v>
      </c>
      <c r="D1030" s="161">
        <v>1</v>
      </c>
      <c r="E1030" s="207">
        <v>16000</v>
      </c>
      <c r="F1030" s="201">
        <f t="shared" si="228"/>
        <v>16000</v>
      </c>
      <c r="G1030" s="161" t="s">
        <v>122</v>
      </c>
      <c r="H1030" s="132"/>
      <c r="I1030" s="212">
        <f>D1030*0.16</f>
        <v>0.16</v>
      </c>
      <c r="J1030" s="212">
        <f>E1030</f>
        <v>16000</v>
      </c>
      <c r="K1030" s="212">
        <f t="shared" si="226"/>
        <v>2560</v>
      </c>
      <c r="L1030" s="30"/>
    </row>
    <row r="1031" spans="1:12" s="26" customFormat="1" x14ac:dyDescent="0.2">
      <c r="A1031" s="159">
        <v>4</v>
      </c>
      <c r="B1031" s="209" t="s">
        <v>1527</v>
      </c>
      <c r="C1031" s="161" t="s">
        <v>57</v>
      </c>
      <c r="D1031" s="161">
        <v>2</v>
      </c>
      <c r="E1031" s="207">
        <v>22300</v>
      </c>
      <c r="F1031" s="201">
        <f t="shared" si="228"/>
        <v>44600</v>
      </c>
      <c r="G1031" s="161" t="s">
        <v>122</v>
      </c>
      <c r="H1031" s="132"/>
      <c r="I1031" s="212">
        <f>D1031*0.16</f>
        <v>0.32</v>
      </c>
      <c r="J1031" s="212">
        <f>E1031</f>
        <v>22300</v>
      </c>
      <c r="K1031" s="212">
        <f t="shared" si="226"/>
        <v>7136</v>
      </c>
      <c r="L1031" s="30"/>
    </row>
    <row r="1032" spans="1:12" s="26" customFormat="1" ht="13.5" x14ac:dyDescent="0.25">
      <c r="A1032" s="159"/>
      <c r="B1032" s="299" t="s">
        <v>1122</v>
      </c>
      <c r="C1032" s="299"/>
      <c r="D1032" s="299"/>
      <c r="E1032" s="299"/>
      <c r="F1032" s="213">
        <f>SUM(F1028:F1031)</f>
        <v>3048100</v>
      </c>
      <c r="G1032" s="213"/>
      <c r="H1032" s="213"/>
      <c r="I1032" s="213"/>
      <c r="J1032" s="213"/>
      <c r="K1032" s="213">
        <f t="shared" ref="K1032" si="229">SUM(K1028:K1031)</f>
        <v>487696</v>
      </c>
      <c r="L1032" s="30"/>
    </row>
    <row r="1033" spans="1:12" s="26" customFormat="1" ht="13.5" x14ac:dyDescent="0.2">
      <c r="A1033" s="159"/>
      <c r="B1033" s="300" t="s">
        <v>1528</v>
      </c>
      <c r="C1033" s="301"/>
      <c r="D1033" s="301"/>
      <c r="E1033" s="301"/>
      <c r="F1033" s="301"/>
      <c r="G1033" s="302"/>
      <c r="H1033" s="132"/>
      <c r="I1033" s="212">
        <f t="shared" ref="I1033:I1037" si="230">D1033*0.16</f>
        <v>0</v>
      </c>
      <c r="J1033" s="212">
        <f t="shared" ref="J1033:J1037" si="231">E1033</f>
        <v>0</v>
      </c>
      <c r="K1033" s="212">
        <f t="shared" si="226"/>
        <v>0</v>
      </c>
      <c r="L1033" s="30"/>
    </row>
    <row r="1034" spans="1:12" s="26" customFormat="1" x14ac:dyDescent="0.2">
      <c r="A1034" s="159">
        <v>1</v>
      </c>
      <c r="B1034" s="209" t="s">
        <v>473</v>
      </c>
      <c r="C1034" s="161" t="s">
        <v>57</v>
      </c>
      <c r="D1034" s="161">
        <v>3</v>
      </c>
      <c r="E1034" s="207">
        <v>154600</v>
      </c>
      <c r="F1034" s="201">
        <f t="shared" ref="F1034:F1037" si="232">D1034*E1034</f>
        <v>463800</v>
      </c>
      <c r="G1034" s="161" t="s">
        <v>122</v>
      </c>
      <c r="H1034" s="132"/>
      <c r="I1034" s="212">
        <f t="shared" si="230"/>
        <v>0.48</v>
      </c>
      <c r="J1034" s="212">
        <f t="shared" si="231"/>
        <v>154600</v>
      </c>
      <c r="K1034" s="212">
        <f t="shared" si="226"/>
        <v>74208</v>
      </c>
      <c r="L1034" s="30"/>
    </row>
    <row r="1035" spans="1:12" s="26" customFormat="1" x14ac:dyDescent="0.2">
      <c r="A1035" s="159">
        <v>2</v>
      </c>
      <c r="B1035" s="209" t="s">
        <v>1529</v>
      </c>
      <c r="C1035" s="161" t="s">
        <v>57</v>
      </c>
      <c r="D1035" s="161">
        <v>50</v>
      </c>
      <c r="E1035" s="207">
        <v>21000</v>
      </c>
      <c r="F1035" s="201">
        <f t="shared" si="232"/>
        <v>1050000</v>
      </c>
      <c r="G1035" s="161" t="s">
        <v>122</v>
      </c>
      <c r="H1035" s="132"/>
      <c r="I1035" s="212">
        <f t="shared" si="230"/>
        <v>8</v>
      </c>
      <c r="J1035" s="212">
        <f t="shared" si="231"/>
        <v>21000</v>
      </c>
      <c r="K1035" s="212">
        <f t="shared" si="226"/>
        <v>168000</v>
      </c>
      <c r="L1035" s="30"/>
    </row>
    <row r="1036" spans="1:12" s="26" customFormat="1" x14ac:dyDescent="0.2">
      <c r="A1036" s="159">
        <v>3</v>
      </c>
      <c r="B1036" s="209" t="s">
        <v>1530</v>
      </c>
      <c r="C1036" s="161" t="s">
        <v>57</v>
      </c>
      <c r="D1036" s="161">
        <v>5</v>
      </c>
      <c r="E1036" s="207">
        <v>25000</v>
      </c>
      <c r="F1036" s="201">
        <f t="shared" si="232"/>
        <v>125000</v>
      </c>
      <c r="G1036" s="161" t="s">
        <v>122</v>
      </c>
      <c r="H1036" s="132"/>
      <c r="I1036" s="212">
        <f t="shared" si="230"/>
        <v>0.8</v>
      </c>
      <c r="J1036" s="212">
        <f t="shared" si="231"/>
        <v>25000</v>
      </c>
      <c r="K1036" s="212">
        <f t="shared" si="226"/>
        <v>20000</v>
      </c>
      <c r="L1036" s="30"/>
    </row>
    <row r="1037" spans="1:12" s="26" customFormat="1" x14ac:dyDescent="0.2">
      <c r="A1037" s="159">
        <v>4</v>
      </c>
      <c r="B1037" s="209" t="s">
        <v>1531</v>
      </c>
      <c r="C1037" s="161" t="s">
        <v>57</v>
      </c>
      <c r="D1037" s="161">
        <v>2</v>
      </c>
      <c r="E1037" s="207">
        <v>25200</v>
      </c>
      <c r="F1037" s="201">
        <f t="shared" si="232"/>
        <v>50400</v>
      </c>
      <c r="G1037" s="161" t="s">
        <v>122</v>
      </c>
      <c r="H1037" s="132"/>
      <c r="I1037" s="212">
        <f t="shared" si="230"/>
        <v>0.32</v>
      </c>
      <c r="J1037" s="212">
        <f t="shared" si="231"/>
        <v>25200</v>
      </c>
      <c r="K1037" s="212">
        <f t="shared" si="226"/>
        <v>8064</v>
      </c>
      <c r="L1037" s="30"/>
    </row>
    <row r="1038" spans="1:12" s="26" customFormat="1" ht="13.5" x14ac:dyDescent="0.25">
      <c r="A1038" s="159"/>
      <c r="B1038" s="299" t="s">
        <v>1122</v>
      </c>
      <c r="C1038" s="299"/>
      <c r="D1038" s="299"/>
      <c r="E1038" s="299"/>
      <c r="F1038" s="213">
        <f>SUM(F1034:F1037)</f>
        <v>1689200</v>
      </c>
      <c r="G1038" s="213"/>
      <c r="H1038" s="213"/>
      <c r="I1038" s="213"/>
      <c r="J1038" s="213"/>
      <c r="K1038" s="213">
        <f>SUM(K1034:K1037)</f>
        <v>270272</v>
      </c>
      <c r="L1038" s="30"/>
    </row>
    <row r="1039" spans="1:12" s="26" customFormat="1" ht="13.5" x14ac:dyDescent="0.2">
      <c r="A1039" s="159"/>
      <c r="B1039" s="300" t="s">
        <v>1503</v>
      </c>
      <c r="C1039" s="301"/>
      <c r="D1039" s="301"/>
      <c r="E1039" s="301"/>
      <c r="F1039" s="301"/>
      <c r="G1039" s="302"/>
      <c r="H1039" s="132"/>
      <c r="I1039" s="212">
        <f t="shared" ref="I1039:I1048" si="233">D1039*0.16</f>
        <v>0</v>
      </c>
      <c r="J1039" s="212">
        <f t="shared" ref="J1039:J1048" si="234">E1039</f>
        <v>0</v>
      </c>
      <c r="K1039" s="212">
        <f t="shared" si="226"/>
        <v>0</v>
      </c>
      <c r="L1039" s="30"/>
    </row>
    <row r="1040" spans="1:12" s="26" customFormat="1" x14ac:dyDescent="0.2">
      <c r="A1040" s="159">
        <v>1</v>
      </c>
      <c r="B1040" s="209" t="s">
        <v>1504</v>
      </c>
      <c r="C1040" s="161" t="s">
        <v>57</v>
      </c>
      <c r="D1040" s="161">
        <v>2</v>
      </c>
      <c r="E1040" s="207">
        <v>17000</v>
      </c>
      <c r="F1040" s="201">
        <f t="shared" ref="F1040:F1048" si="235">D1040*E1040</f>
        <v>34000</v>
      </c>
      <c r="G1040" s="161" t="s">
        <v>122</v>
      </c>
      <c r="H1040" s="132"/>
      <c r="I1040" s="212">
        <f t="shared" si="233"/>
        <v>0.32</v>
      </c>
      <c r="J1040" s="212">
        <f t="shared" si="234"/>
        <v>17000</v>
      </c>
      <c r="K1040" s="212">
        <f t="shared" si="226"/>
        <v>5440</v>
      </c>
      <c r="L1040" s="30"/>
    </row>
    <row r="1041" spans="1:12" s="26" customFormat="1" x14ac:dyDescent="0.2">
      <c r="A1041" s="159">
        <v>2</v>
      </c>
      <c r="B1041" s="209" t="s">
        <v>1505</v>
      </c>
      <c r="C1041" s="161" t="s">
        <v>57</v>
      </c>
      <c r="D1041" s="161">
        <v>5</v>
      </c>
      <c r="E1041" s="207">
        <v>17000</v>
      </c>
      <c r="F1041" s="201">
        <f t="shared" si="235"/>
        <v>85000</v>
      </c>
      <c r="G1041" s="161" t="s">
        <v>122</v>
      </c>
      <c r="H1041" s="132"/>
      <c r="I1041" s="212">
        <f t="shared" si="233"/>
        <v>0.8</v>
      </c>
      <c r="J1041" s="212">
        <f t="shared" si="234"/>
        <v>17000</v>
      </c>
      <c r="K1041" s="212">
        <f t="shared" si="226"/>
        <v>13600</v>
      </c>
      <c r="L1041" s="30"/>
    </row>
    <row r="1042" spans="1:12" s="26" customFormat="1" x14ac:dyDescent="0.2">
      <c r="A1042" s="159">
        <v>3</v>
      </c>
      <c r="B1042" s="209" t="s">
        <v>1506</v>
      </c>
      <c r="C1042" s="161" t="s">
        <v>57</v>
      </c>
      <c r="D1042" s="161">
        <v>10</v>
      </c>
      <c r="E1042" s="207">
        <v>15600</v>
      </c>
      <c r="F1042" s="201">
        <f t="shared" si="235"/>
        <v>156000</v>
      </c>
      <c r="G1042" s="161" t="s">
        <v>122</v>
      </c>
      <c r="H1042" s="132"/>
      <c r="I1042" s="212">
        <f t="shared" si="233"/>
        <v>1.6</v>
      </c>
      <c r="J1042" s="212">
        <f t="shared" si="234"/>
        <v>15600</v>
      </c>
      <c r="K1042" s="212">
        <f t="shared" si="226"/>
        <v>24960</v>
      </c>
      <c r="L1042" s="30"/>
    </row>
    <row r="1043" spans="1:12" s="26" customFormat="1" x14ac:dyDescent="0.2">
      <c r="A1043" s="159">
        <v>4</v>
      </c>
      <c r="B1043" s="209" t="s">
        <v>1532</v>
      </c>
      <c r="C1043" s="161" t="s">
        <v>57</v>
      </c>
      <c r="D1043" s="161">
        <v>10</v>
      </c>
      <c r="E1043" s="207">
        <v>14500</v>
      </c>
      <c r="F1043" s="201">
        <f t="shared" si="235"/>
        <v>145000</v>
      </c>
      <c r="G1043" s="161" t="s">
        <v>122</v>
      </c>
      <c r="H1043" s="132"/>
      <c r="I1043" s="212">
        <f t="shared" si="233"/>
        <v>1.6</v>
      </c>
      <c r="J1043" s="212">
        <f t="shared" si="234"/>
        <v>14500</v>
      </c>
      <c r="K1043" s="212">
        <f t="shared" si="226"/>
        <v>23200</v>
      </c>
      <c r="L1043" s="30"/>
    </row>
    <row r="1044" spans="1:12" s="26" customFormat="1" x14ac:dyDescent="0.2">
      <c r="A1044" s="159">
        <v>5</v>
      </c>
      <c r="B1044" s="209" t="s">
        <v>1533</v>
      </c>
      <c r="C1044" s="161" t="s">
        <v>57</v>
      </c>
      <c r="D1044" s="161">
        <v>4</v>
      </c>
      <c r="E1044" s="207">
        <v>111000</v>
      </c>
      <c r="F1044" s="201">
        <f t="shared" si="235"/>
        <v>444000</v>
      </c>
      <c r="G1044" s="161" t="s">
        <v>122</v>
      </c>
      <c r="H1044" s="132"/>
      <c r="I1044" s="212">
        <f t="shared" si="233"/>
        <v>0.64</v>
      </c>
      <c r="J1044" s="212">
        <f t="shared" si="234"/>
        <v>111000</v>
      </c>
      <c r="K1044" s="212">
        <f t="shared" si="226"/>
        <v>71040</v>
      </c>
      <c r="L1044" s="30"/>
    </row>
    <row r="1045" spans="1:12" s="26" customFormat="1" x14ac:dyDescent="0.2">
      <c r="A1045" s="159">
        <v>6</v>
      </c>
      <c r="B1045" s="209" t="s">
        <v>1534</v>
      </c>
      <c r="C1045" s="161" t="s">
        <v>57</v>
      </c>
      <c r="D1045" s="161">
        <v>5</v>
      </c>
      <c r="E1045" s="207">
        <v>114500</v>
      </c>
      <c r="F1045" s="201">
        <f t="shared" si="235"/>
        <v>572500</v>
      </c>
      <c r="G1045" s="161" t="s">
        <v>122</v>
      </c>
      <c r="H1045" s="132"/>
      <c r="I1045" s="212">
        <f t="shared" si="233"/>
        <v>0.8</v>
      </c>
      <c r="J1045" s="212">
        <f t="shared" si="234"/>
        <v>114500</v>
      </c>
      <c r="K1045" s="212">
        <f t="shared" si="226"/>
        <v>91600</v>
      </c>
      <c r="L1045" s="30"/>
    </row>
    <row r="1046" spans="1:12" s="26" customFormat="1" x14ac:dyDescent="0.2">
      <c r="A1046" s="159">
        <v>7</v>
      </c>
      <c r="B1046" s="209" t="s">
        <v>1535</v>
      </c>
      <c r="C1046" s="161" t="s">
        <v>57</v>
      </c>
      <c r="D1046" s="161">
        <v>1</v>
      </c>
      <c r="E1046" s="207">
        <v>593190</v>
      </c>
      <c r="F1046" s="201">
        <f t="shared" si="235"/>
        <v>593190</v>
      </c>
      <c r="G1046" s="161" t="s">
        <v>122</v>
      </c>
      <c r="H1046" s="132"/>
      <c r="I1046" s="212">
        <f t="shared" si="233"/>
        <v>0.16</v>
      </c>
      <c r="J1046" s="212">
        <f t="shared" si="234"/>
        <v>593190</v>
      </c>
      <c r="K1046" s="212">
        <f t="shared" si="226"/>
        <v>94910.400000000009</v>
      </c>
      <c r="L1046" s="30"/>
    </row>
    <row r="1047" spans="1:12" s="26" customFormat="1" x14ac:dyDescent="0.2">
      <c r="A1047" s="159">
        <v>8</v>
      </c>
      <c r="B1047" s="209" t="s">
        <v>1536</v>
      </c>
      <c r="C1047" s="161" t="s">
        <v>57</v>
      </c>
      <c r="D1047" s="161">
        <v>1</v>
      </c>
      <c r="E1047" s="207">
        <v>804000</v>
      </c>
      <c r="F1047" s="201">
        <f t="shared" si="235"/>
        <v>804000</v>
      </c>
      <c r="G1047" s="161" t="s">
        <v>122</v>
      </c>
      <c r="H1047" s="132"/>
      <c r="I1047" s="212">
        <f t="shared" si="233"/>
        <v>0.16</v>
      </c>
      <c r="J1047" s="212">
        <f t="shared" si="234"/>
        <v>804000</v>
      </c>
      <c r="K1047" s="212">
        <f t="shared" si="226"/>
        <v>128640</v>
      </c>
      <c r="L1047" s="30"/>
    </row>
    <row r="1048" spans="1:12" s="26" customFormat="1" x14ac:dyDescent="0.2">
      <c r="A1048" s="159">
        <v>9</v>
      </c>
      <c r="B1048" s="209" t="s">
        <v>1537</v>
      </c>
      <c r="C1048" s="161" t="s">
        <v>195</v>
      </c>
      <c r="D1048" s="161">
        <v>1</v>
      </c>
      <c r="E1048" s="207">
        <v>48000</v>
      </c>
      <c r="F1048" s="201">
        <f t="shared" si="235"/>
        <v>48000</v>
      </c>
      <c r="G1048" s="161" t="s">
        <v>122</v>
      </c>
      <c r="H1048" s="132"/>
      <c r="I1048" s="212">
        <f t="shared" si="233"/>
        <v>0.16</v>
      </c>
      <c r="J1048" s="212">
        <f t="shared" si="234"/>
        <v>48000</v>
      </c>
      <c r="K1048" s="212">
        <f t="shared" si="226"/>
        <v>7680</v>
      </c>
      <c r="L1048" s="30"/>
    </row>
    <row r="1049" spans="1:12" s="26" customFormat="1" ht="13.5" x14ac:dyDescent="0.2">
      <c r="A1049" s="159"/>
      <c r="B1049" s="299" t="s">
        <v>1122</v>
      </c>
      <c r="C1049" s="299"/>
      <c r="D1049" s="299"/>
      <c r="E1049" s="299"/>
      <c r="F1049" s="196">
        <f>SUM(F1040:F1048)</f>
        <v>2881690</v>
      </c>
      <c r="G1049" s="196"/>
      <c r="H1049" s="196"/>
      <c r="I1049" s="196"/>
      <c r="J1049" s="196"/>
      <c r="K1049" s="196">
        <f t="shared" ref="K1049" si="236">SUM(K1040:K1048)</f>
        <v>461070.4</v>
      </c>
      <c r="L1049" s="30"/>
    </row>
    <row r="1050" spans="1:12" s="26" customFormat="1" ht="13.5" x14ac:dyDescent="0.2">
      <c r="A1050" s="159"/>
      <c r="B1050" s="300" t="s">
        <v>1511</v>
      </c>
      <c r="C1050" s="301"/>
      <c r="D1050" s="301"/>
      <c r="E1050" s="301"/>
      <c r="F1050" s="301"/>
      <c r="G1050" s="302"/>
      <c r="H1050" s="132"/>
      <c r="I1050" s="212">
        <f t="shared" ref="I1050:I1059" si="237">D1050*0.16</f>
        <v>0</v>
      </c>
      <c r="J1050" s="212">
        <f t="shared" ref="J1050:J1059" si="238">E1050</f>
        <v>0</v>
      </c>
      <c r="K1050" s="212">
        <f t="shared" si="226"/>
        <v>0</v>
      </c>
      <c r="L1050" s="30"/>
    </row>
    <row r="1051" spans="1:12" s="26" customFormat="1" x14ac:dyDescent="0.2">
      <c r="A1051" s="159">
        <v>1</v>
      </c>
      <c r="B1051" s="209" t="s">
        <v>1538</v>
      </c>
      <c r="C1051" s="161" t="s">
        <v>57</v>
      </c>
      <c r="D1051" s="161">
        <v>2</v>
      </c>
      <c r="E1051" s="207">
        <v>39000</v>
      </c>
      <c r="F1051" s="201">
        <f t="shared" ref="F1051:F1059" si="239">D1051*E1051</f>
        <v>78000</v>
      </c>
      <c r="G1051" s="161" t="s">
        <v>122</v>
      </c>
      <c r="H1051" s="132"/>
      <c r="I1051" s="212">
        <f t="shared" si="237"/>
        <v>0.32</v>
      </c>
      <c r="J1051" s="212">
        <f t="shared" si="238"/>
        <v>39000</v>
      </c>
      <c r="K1051" s="212">
        <f t="shared" si="226"/>
        <v>12480</v>
      </c>
      <c r="L1051" s="30"/>
    </row>
    <row r="1052" spans="1:12" s="26" customFormat="1" x14ac:dyDescent="0.2">
      <c r="A1052" s="159">
        <v>2</v>
      </c>
      <c r="B1052" s="209" t="s">
        <v>1515</v>
      </c>
      <c r="C1052" s="161" t="s">
        <v>57</v>
      </c>
      <c r="D1052" s="161">
        <v>2</v>
      </c>
      <c r="E1052" s="207">
        <v>33800</v>
      </c>
      <c r="F1052" s="201">
        <f t="shared" si="239"/>
        <v>67600</v>
      </c>
      <c r="G1052" s="161" t="s">
        <v>122</v>
      </c>
      <c r="H1052" s="132"/>
      <c r="I1052" s="212">
        <f t="shared" si="237"/>
        <v>0.32</v>
      </c>
      <c r="J1052" s="212">
        <f t="shared" si="238"/>
        <v>33800</v>
      </c>
      <c r="K1052" s="212">
        <f t="shared" si="226"/>
        <v>10816</v>
      </c>
      <c r="L1052" s="30"/>
    </row>
    <row r="1053" spans="1:12" s="26" customFormat="1" x14ac:dyDescent="0.2">
      <c r="A1053" s="159">
        <v>3</v>
      </c>
      <c r="B1053" s="209" t="s">
        <v>1516</v>
      </c>
      <c r="C1053" s="161" t="s">
        <v>57</v>
      </c>
      <c r="D1053" s="161">
        <v>2</v>
      </c>
      <c r="E1053" s="207">
        <v>34800</v>
      </c>
      <c r="F1053" s="201">
        <f t="shared" si="239"/>
        <v>69600</v>
      </c>
      <c r="G1053" s="161" t="s">
        <v>122</v>
      </c>
      <c r="H1053" s="132"/>
      <c r="I1053" s="212">
        <f t="shared" si="237"/>
        <v>0.32</v>
      </c>
      <c r="J1053" s="212">
        <f t="shared" si="238"/>
        <v>34800</v>
      </c>
      <c r="K1053" s="212">
        <f t="shared" si="226"/>
        <v>11136</v>
      </c>
      <c r="L1053" s="30"/>
    </row>
    <row r="1054" spans="1:12" s="26" customFormat="1" x14ac:dyDescent="0.2">
      <c r="A1054" s="159">
        <v>4</v>
      </c>
      <c r="B1054" s="209" t="s">
        <v>1517</v>
      </c>
      <c r="C1054" s="161" t="s">
        <v>57</v>
      </c>
      <c r="D1054" s="161">
        <v>2</v>
      </c>
      <c r="E1054" s="207">
        <v>34800</v>
      </c>
      <c r="F1054" s="201">
        <f t="shared" si="239"/>
        <v>69600</v>
      </c>
      <c r="G1054" s="161" t="s">
        <v>122</v>
      </c>
      <c r="H1054" s="132"/>
      <c r="I1054" s="212">
        <f t="shared" si="237"/>
        <v>0.32</v>
      </c>
      <c r="J1054" s="212">
        <f t="shared" si="238"/>
        <v>34800</v>
      </c>
      <c r="K1054" s="212">
        <f t="shared" si="226"/>
        <v>11136</v>
      </c>
      <c r="L1054" s="30"/>
    </row>
    <row r="1055" spans="1:12" s="26" customFormat="1" x14ac:dyDescent="0.2">
      <c r="A1055" s="159">
        <v>5</v>
      </c>
      <c r="B1055" s="209" t="s">
        <v>1518</v>
      </c>
      <c r="C1055" s="161" t="s">
        <v>57</v>
      </c>
      <c r="D1055" s="161">
        <v>6</v>
      </c>
      <c r="E1055" s="207">
        <v>12500</v>
      </c>
      <c r="F1055" s="201">
        <f t="shared" si="239"/>
        <v>75000</v>
      </c>
      <c r="G1055" s="161" t="s">
        <v>122</v>
      </c>
      <c r="H1055" s="132"/>
      <c r="I1055" s="212">
        <f t="shared" si="237"/>
        <v>0.96</v>
      </c>
      <c r="J1055" s="212">
        <f t="shared" si="238"/>
        <v>12500</v>
      </c>
      <c r="K1055" s="212">
        <f t="shared" si="226"/>
        <v>12000</v>
      </c>
      <c r="L1055" s="30"/>
    </row>
    <row r="1056" spans="1:12" s="26" customFormat="1" x14ac:dyDescent="0.2">
      <c r="A1056" s="159">
        <v>6</v>
      </c>
      <c r="B1056" s="209" t="s">
        <v>1519</v>
      </c>
      <c r="C1056" s="161" t="s">
        <v>57</v>
      </c>
      <c r="D1056" s="161">
        <v>2</v>
      </c>
      <c r="E1056" s="207">
        <v>20800</v>
      </c>
      <c r="F1056" s="201">
        <f t="shared" si="239"/>
        <v>41600</v>
      </c>
      <c r="G1056" s="161" t="s">
        <v>122</v>
      </c>
      <c r="H1056" s="132"/>
      <c r="I1056" s="212">
        <f t="shared" si="237"/>
        <v>0.32</v>
      </c>
      <c r="J1056" s="212">
        <f t="shared" si="238"/>
        <v>20800</v>
      </c>
      <c r="K1056" s="212">
        <f t="shared" si="226"/>
        <v>6656</v>
      </c>
      <c r="L1056" s="30"/>
    </row>
    <row r="1057" spans="1:12" s="26" customFormat="1" x14ac:dyDescent="0.2">
      <c r="A1057" s="159">
        <v>7</v>
      </c>
      <c r="B1057" s="209" t="s">
        <v>1520</v>
      </c>
      <c r="C1057" s="161" t="s">
        <v>57</v>
      </c>
      <c r="D1057" s="161">
        <v>2</v>
      </c>
      <c r="E1057" s="207">
        <v>39000</v>
      </c>
      <c r="F1057" s="201">
        <f t="shared" si="239"/>
        <v>78000</v>
      </c>
      <c r="G1057" s="161" t="s">
        <v>122</v>
      </c>
      <c r="H1057" s="132"/>
      <c r="I1057" s="212">
        <f t="shared" si="237"/>
        <v>0.32</v>
      </c>
      <c r="J1057" s="212">
        <f t="shared" si="238"/>
        <v>39000</v>
      </c>
      <c r="K1057" s="212">
        <f t="shared" si="226"/>
        <v>12480</v>
      </c>
      <c r="L1057" s="30"/>
    </row>
    <row r="1058" spans="1:12" s="26" customFormat="1" x14ac:dyDescent="0.2">
      <c r="A1058" s="159">
        <v>8</v>
      </c>
      <c r="B1058" s="209" t="s">
        <v>1521</v>
      </c>
      <c r="C1058" s="161" t="s">
        <v>57</v>
      </c>
      <c r="D1058" s="161">
        <v>2</v>
      </c>
      <c r="E1058" s="207">
        <v>67600</v>
      </c>
      <c r="F1058" s="201">
        <f t="shared" si="239"/>
        <v>135200</v>
      </c>
      <c r="G1058" s="161" t="s">
        <v>122</v>
      </c>
      <c r="H1058" s="132"/>
      <c r="I1058" s="212">
        <f t="shared" si="237"/>
        <v>0.32</v>
      </c>
      <c r="J1058" s="212">
        <f t="shared" si="238"/>
        <v>67600</v>
      </c>
      <c r="K1058" s="212">
        <f t="shared" si="226"/>
        <v>21632</v>
      </c>
      <c r="L1058" s="30"/>
    </row>
    <row r="1059" spans="1:12" s="26" customFormat="1" x14ac:dyDescent="0.2">
      <c r="A1059" s="159">
        <v>9</v>
      </c>
      <c r="B1059" s="209" t="s">
        <v>1539</v>
      </c>
      <c r="C1059" s="161" t="s">
        <v>57</v>
      </c>
      <c r="D1059" s="161">
        <v>1</v>
      </c>
      <c r="E1059" s="207">
        <v>1931328</v>
      </c>
      <c r="F1059" s="201">
        <f t="shared" si="239"/>
        <v>1931328</v>
      </c>
      <c r="G1059" s="161" t="s">
        <v>122</v>
      </c>
      <c r="H1059" s="132"/>
      <c r="I1059" s="212">
        <f t="shared" si="237"/>
        <v>0.16</v>
      </c>
      <c r="J1059" s="212">
        <f t="shared" si="238"/>
        <v>1931328</v>
      </c>
      <c r="K1059" s="212">
        <f t="shared" si="226"/>
        <v>309012.47999999998</v>
      </c>
      <c r="L1059" s="30"/>
    </row>
    <row r="1060" spans="1:12" s="26" customFormat="1" ht="13.5" x14ac:dyDescent="0.25">
      <c r="A1060" s="159"/>
      <c r="B1060" s="299" t="s">
        <v>1122</v>
      </c>
      <c r="C1060" s="299"/>
      <c r="D1060" s="299"/>
      <c r="E1060" s="299"/>
      <c r="F1060" s="213">
        <f>SUM(F1051:F1059)</f>
        <v>2545928</v>
      </c>
      <c r="G1060" s="213"/>
      <c r="H1060" s="213"/>
      <c r="I1060" s="213"/>
      <c r="J1060" s="213"/>
      <c r="K1060" s="213">
        <f t="shared" ref="K1060" si="240">SUM(K1051:K1059)</f>
        <v>407348.47999999998</v>
      </c>
      <c r="L1060" s="30"/>
    </row>
    <row r="1061" spans="1:12" s="26" customFormat="1" ht="13.5" x14ac:dyDescent="0.2">
      <c r="A1061" s="159"/>
      <c r="B1061" s="300" t="s">
        <v>1540</v>
      </c>
      <c r="C1061" s="301"/>
      <c r="D1061" s="301"/>
      <c r="E1061" s="301"/>
      <c r="F1061" s="301"/>
      <c r="G1061" s="302"/>
      <c r="H1061" s="132"/>
      <c r="I1061" s="212">
        <f t="shared" ref="I1061:I1071" si="241">D1061*0.16</f>
        <v>0</v>
      </c>
      <c r="J1061" s="212">
        <f t="shared" ref="J1061:J1071" si="242">E1061</f>
        <v>0</v>
      </c>
      <c r="K1061" s="212">
        <f t="shared" si="226"/>
        <v>0</v>
      </c>
      <c r="L1061" s="30"/>
    </row>
    <row r="1062" spans="1:12" s="26" customFormat="1" ht="25.5" x14ac:dyDescent="0.2">
      <c r="A1062" s="159">
        <v>1</v>
      </c>
      <c r="B1062" s="160" t="s">
        <v>1524</v>
      </c>
      <c r="C1062" s="161" t="s">
        <v>57</v>
      </c>
      <c r="D1062" s="161">
        <v>25</v>
      </c>
      <c r="E1062" s="207">
        <v>117000</v>
      </c>
      <c r="F1062" s="201">
        <f t="shared" ref="F1062:F1071" si="243">D1062*E1062</f>
        <v>2925000</v>
      </c>
      <c r="G1062" s="161" t="s">
        <v>122</v>
      </c>
      <c r="H1062" s="132"/>
      <c r="I1062" s="212">
        <f t="shared" si="241"/>
        <v>4</v>
      </c>
      <c r="J1062" s="212">
        <f t="shared" si="242"/>
        <v>117000</v>
      </c>
      <c r="K1062" s="212">
        <f t="shared" si="226"/>
        <v>468000</v>
      </c>
      <c r="L1062" s="30"/>
    </row>
    <row r="1063" spans="1:12" s="26" customFormat="1" x14ac:dyDescent="0.2">
      <c r="A1063" s="159">
        <v>2</v>
      </c>
      <c r="B1063" s="160" t="s">
        <v>1525</v>
      </c>
      <c r="C1063" s="161" t="s">
        <v>57</v>
      </c>
      <c r="D1063" s="161">
        <v>25</v>
      </c>
      <c r="E1063" s="207">
        <v>2500</v>
      </c>
      <c r="F1063" s="201">
        <f t="shared" si="243"/>
        <v>62500</v>
      </c>
      <c r="G1063" s="161" t="s">
        <v>122</v>
      </c>
      <c r="H1063" s="132"/>
      <c r="I1063" s="212">
        <f t="shared" si="241"/>
        <v>4</v>
      </c>
      <c r="J1063" s="212">
        <f t="shared" si="242"/>
        <v>2500</v>
      </c>
      <c r="K1063" s="212">
        <f t="shared" si="226"/>
        <v>10000</v>
      </c>
      <c r="L1063" s="30"/>
    </row>
    <row r="1064" spans="1:12" s="26" customFormat="1" x14ac:dyDescent="0.2">
      <c r="A1064" s="159">
        <v>3</v>
      </c>
      <c r="B1064" s="209" t="s">
        <v>1541</v>
      </c>
      <c r="C1064" s="161" t="s">
        <v>57</v>
      </c>
      <c r="D1064" s="161">
        <v>5</v>
      </c>
      <c r="E1064" s="207">
        <v>98800</v>
      </c>
      <c r="F1064" s="201">
        <f t="shared" si="243"/>
        <v>494000</v>
      </c>
      <c r="G1064" s="161" t="s">
        <v>122</v>
      </c>
      <c r="H1064" s="132"/>
      <c r="I1064" s="212">
        <f t="shared" si="241"/>
        <v>0.8</v>
      </c>
      <c r="J1064" s="212">
        <f t="shared" si="242"/>
        <v>98800</v>
      </c>
      <c r="K1064" s="212">
        <f t="shared" si="226"/>
        <v>79040</v>
      </c>
      <c r="L1064" s="30"/>
    </row>
    <row r="1065" spans="1:12" s="26" customFormat="1" x14ac:dyDescent="0.2">
      <c r="A1065" s="159">
        <v>4</v>
      </c>
      <c r="B1065" s="209" t="s">
        <v>1542</v>
      </c>
      <c r="C1065" s="161" t="s">
        <v>57</v>
      </c>
      <c r="D1065" s="161">
        <v>10</v>
      </c>
      <c r="E1065" s="207">
        <v>301600</v>
      </c>
      <c r="F1065" s="201">
        <f t="shared" si="243"/>
        <v>3016000</v>
      </c>
      <c r="G1065" s="161" t="s">
        <v>122</v>
      </c>
      <c r="H1065" s="132"/>
      <c r="I1065" s="212">
        <f t="shared" si="241"/>
        <v>1.6</v>
      </c>
      <c r="J1065" s="212">
        <f t="shared" si="242"/>
        <v>301600</v>
      </c>
      <c r="K1065" s="212">
        <f t="shared" si="226"/>
        <v>482560</v>
      </c>
      <c r="L1065" s="30"/>
    </row>
    <row r="1066" spans="1:12" s="26" customFormat="1" x14ac:dyDescent="0.2">
      <c r="A1066" s="159">
        <v>7</v>
      </c>
      <c r="B1066" s="209" t="s">
        <v>1544</v>
      </c>
      <c r="C1066" s="161" t="s">
        <v>57</v>
      </c>
      <c r="D1066" s="161">
        <v>2</v>
      </c>
      <c r="E1066" s="207">
        <v>2579850</v>
      </c>
      <c r="F1066" s="201">
        <f t="shared" si="243"/>
        <v>5159700</v>
      </c>
      <c r="G1066" s="161" t="s">
        <v>122</v>
      </c>
      <c r="H1066" s="132"/>
      <c r="I1066" s="212">
        <f t="shared" si="241"/>
        <v>0.32</v>
      </c>
      <c r="J1066" s="212">
        <f t="shared" si="242"/>
        <v>2579850</v>
      </c>
      <c r="K1066" s="212">
        <f t="shared" si="226"/>
        <v>825552</v>
      </c>
      <c r="L1066" s="30"/>
    </row>
    <row r="1067" spans="1:12" s="26" customFormat="1" x14ac:dyDescent="0.2">
      <c r="A1067" s="159">
        <v>8</v>
      </c>
      <c r="B1067" s="209" t="s">
        <v>1527</v>
      </c>
      <c r="C1067" s="161" t="s">
        <v>57</v>
      </c>
      <c r="D1067" s="161">
        <v>2</v>
      </c>
      <c r="E1067" s="207">
        <v>22300</v>
      </c>
      <c r="F1067" s="201">
        <f t="shared" si="243"/>
        <v>44600</v>
      </c>
      <c r="G1067" s="161" t="s">
        <v>122</v>
      </c>
      <c r="H1067" s="132"/>
      <c r="I1067" s="212">
        <f t="shared" si="241"/>
        <v>0.32</v>
      </c>
      <c r="J1067" s="212">
        <f t="shared" si="242"/>
        <v>22300</v>
      </c>
      <c r="K1067" s="212">
        <f t="shared" si="226"/>
        <v>7136</v>
      </c>
      <c r="L1067" s="30"/>
    </row>
    <row r="1068" spans="1:12" s="26" customFormat="1" x14ac:dyDescent="0.2">
      <c r="A1068" s="159">
        <v>9</v>
      </c>
      <c r="B1068" s="209" t="s">
        <v>1545</v>
      </c>
      <c r="C1068" s="161" t="s">
        <v>57</v>
      </c>
      <c r="D1068" s="161">
        <v>2</v>
      </c>
      <c r="E1068" s="207">
        <v>201000</v>
      </c>
      <c r="F1068" s="201">
        <f t="shared" si="243"/>
        <v>402000</v>
      </c>
      <c r="G1068" s="161" t="s">
        <v>122</v>
      </c>
      <c r="H1068" s="132"/>
      <c r="I1068" s="212">
        <f t="shared" si="241"/>
        <v>0.32</v>
      </c>
      <c r="J1068" s="212">
        <f t="shared" si="242"/>
        <v>201000</v>
      </c>
      <c r="K1068" s="212">
        <f t="shared" si="226"/>
        <v>64320</v>
      </c>
      <c r="L1068" s="30"/>
    </row>
    <row r="1069" spans="1:12" s="26" customFormat="1" ht="25.5" x14ac:dyDescent="0.2">
      <c r="A1069" s="159">
        <v>10</v>
      </c>
      <c r="B1069" s="160" t="s">
        <v>1546</v>
      </c>
      <c r="C1069" s="161" t="s">
        <v>57</v>
      </c>
      <c r="D1069" s="161">
        <v>40</v>
      </c>
      <c r="E1069" s="207">
        <v>2900</v>
      </c>
      <c r="F1069" s="201">
        <f t="shared" si="243"/>
        <v>116000</v>
      </c>
      <c r="G1069" s="161" t="s">
        <v>122</v>
      </c>
      <c r="H1069" s="132"/>
      <c r="I1069" s="212">
        <f t="shared" si="241"/>
        <v>6.4</v>
      </c>
      <c r="J1069" s="212">
        <f t="shared" si="242"/>
        <v>2900</v>
      </c>
      <c r="K1069" s="212">
        <f t="shared" si="226"/>
        <v>18560</v>
      </c>
      <c r="L1069" s="30"/>
    </row>
    <row r="1070" spans="1:12" s="26" customFormat="1" ht="25.5" x14ac:dyDescent="0.2">
      <c r="A1070" s="159">
        <v>11</v>
      </c>
      <c r="B1070" s="160" t="s">
        <v>1547</v>
      </c>
      <c r="C1070" s="161" t="s">
        <v>57</v>
      </c>
      <c r="D1070" s="161">
        <v>10</v>
      </c>
      <c r="E1070" s="207">
        <v>2524.5</v>
      </c>
      <c r="F1070" s="201">
        <f t="shared" si="243"/>
        <v>25245</v>
      </c>
      <c r="G1070" s="161" t="s">
        <v>122</v>
      </c>
      <c r="H1070" s="132"/>
      <c r="I1070" s="212">
        <f t="shared" si="241"/>
        <v>1.6</v>
      </c>
      <c r="J1070" s="212">
        <f t="shared" si="242"/>
        <v>2524.5</v>
      </c>
      <c r="K1070" s="212">
        <f t="shared" si="226"/>
        <v>4039.2000000000003</v>
      </c>
      <c r="L1070" s="30"/>
    </row>
    <row r="1071" spans="1:12" s="26" customFormat="1" ht="25.5" x14ac:dyDescent="0.2">
      <c r="A1071" s="159">
        <v>12</v>
      </c>
      <c r="B1071" s="160" t="s">
        <v>1548</v>
      </c>
      <c r="C1071" s="161" t="s">
        <v>57</v>
      </c>
      <c r="D1071" s="161">
        <v>10</v>
      </c>
      <c r="E1071" s="207">
        <v>2524.5</v>
      </c>
      <c r="F1071" s="201">
        <f t="shared" si="243"/>
        <v>25245</v>
      </c>
      <c r="G1071" s="161" t="s">
        <v>122</v>
      </c>
      <c r="H1071" s="132"/>
      <c r="I1071" s="212">
        <f t="shared" si="241"/>
        <v>1.6</v>
      </c>
      <c r="J1071" s="212">
        <f t="shared" si="242"/>
        <v>2524.5</v>
      </c>
      <c r="K1071" s="212">
        <f t="shared" si="226"/>
        <v>4039.2000000000003</v>
      </c>
      <c r="L1071" s="30"/>
    </row>
    <row r="1072" spans="1:12" s="26" customFormat="1" ht="13.5" x14ac:dyDescent="0.25">
      <c r="A1072" s="159"/>
      <c r="B1072" s="299" t="s">
        <v>1122</v>
      </c>
      <c r="C1072" s="299"/>
      <c r="D1072" s="299"/>
      <c r="E1072" s="299"/>
      <c r="F1072" s="213">
        <f>SUM(F1062:F1071)</f>
        <v>12270290</v>
      </c>
      <c r="G1072" s="213"/>
      <c r="H1072" s="213"/>
      <c r="I1072" s="213"/>
      <c r="J1072" s="213"/>
      <c r="K1072" s="213">
        <f>SUM(K1062:K1071)</f>
        <v>1963246.4</v>
      </c>
      <c r="L1072" s="30"/>
    </row>
    <row r="1073" spans="1:12" s="26" customFormat="1" ht="13.5" x14ac:dyDescent="0.2">
      <c r="A1073" s="159"/>
      <c r="B1073" s="300" t="s">
        <v>1549</v>
      </c>
      <c r="C1073" s="301"/>
      <c r="D1073" s="301"/>
      <c r="E1073" s="301"/>
      <c r="F1073" s="301"/>
      <c r="G1073" s="302"/>
      <c r="H1073" s="132"/>
      <c r="I1073" s="212">
        <f>D1073*0.16</f>
        <v>0</v>
      </c>
      <c r="J1073" s="212">
        <f>E1073</f>
        <v>0</v>
      </c>
      <c r="K1073" s="212">
        <f t="shared" ref="K1073:K1131" si="244">I1073*J1073</f>
        <v>0</v>
      </c>
      <c r="L1073" s="30"/>
    </row>
    <row r="1074" spans="1:12" s="26" customFormat="1" x14ac:dyDescent="0.2">
      <c r="A1074" s="159">
        <v>1</v>
      </c>
      <c r="B1074" s="209" t="s">
        <v>473</v>
      </c>
      <c r="C1074" s="161" t="s">
        <v>57</v>
      </c>
      <c r="D1074" s="161">
        <v>3</v>
      </c>
      <c r="E1074" s="207">
        <v>154600</v>
      </c>
      <c r="F1074" s="201">
        <f t="shared" ref="F1074:F1076" si="245">D1074*E1074</f>
        <v>463800</v>
      </c>
      <c r="G1074" s="161" t="s">
        <v>122</v>
      </c>
      <c r="H1074" s="132"/>
      <c r="I1074" s="212">
        <f>D1074*0.16</f>
        <v>0.48</v>
      </c>
      <c r="J1074" s="212">
        <f>E1074</f>
        <v>154600</v>
      </c>
      <c r="K1074" s="212">
        <f t="shared" si="244"/>
        <v>74208</v>
      </c>
      <c r="L1074" s="30"/>
    </row>
    <row r="1075" spans="1:12" s="26" customFormat="1" x14ac:dyDescent="0.2">
      <c r="A1075" s="159">
        <v>2</v>
      </c>
      <c r="B1075" s="209" t="s">
        <v>1530</v>
      </c>
      <c r="C1075" s="161" t="s">
        <v>57</v>
      </c>
      <c r="D1075" s="161">
        <v>2</v>
      </c>
      <c r="E1075" s="207">
        <v>25000</v>
      </c>
      <c r="F1075" s="201">
        <f t="shared" si="245"/>
        <v>50000</v>
      </c>
      <c r="G1075" s="161" t="s">
        <v>122</v>
      </c>
      <c r="H1075" s="132"/>
      <c r="I1075" s="212">
        <f>D1075*0.16</f>
        <v>0.32</v>
      </c>
      <c r="J1075" s="212">
        <f>E1075</f>
        <v>25000</v>
      </c>
      <c r="K1075" s="212">
        <f t="shared" si="244"/>
        <v>8000</v>
      </c>
      <c r="L1075" s="30"/>
    </row>
    <row r="1076" spans="1:12" s="26" customFormat="1" x14ac:dyDescent="0.2">
      <c r="A1076" s="159">
        <v>3</v>
      </c>
      <c r="B1076" s="209" t="s">
        <v>1531</v>
      </c>
      <c r="C1076" s="161" t="s">
        <v>57</v>
      </c>
      <c r="D1076" s="161">
        <v>2</v>
      </c>
      <c r="E1076" s="207">
        <v>25200</v>
      </c>
      <c r="F1076" s="201">
        <f t="shared" si="245"/>
        <v>50400</v>
      </c>
      <c r="G1076" s="161" t="s">
        <v>122</v>
      </c>
      <c r="H1076" s="132"/>
      <c r="I1076" s="212">
        <f>D1076*0.16</f>
        <v>0.32</v>
      </c>
      <c r="J1076" s="212">
        <f>E1076</f>
        <v>25200</v>
      </c>
      <c r="K1076" s="212">
        <f t="shared" si="244"/>
        <v>8064</v>
      </c>
      <c r="L1076" s="30"/>
    </row>
    <row r="1077" spans="1:12" s="26" customFormat="1" ht="13.5" x14ac:dyDescent="0.25">
      <c r="A1077" s="159"/>
      <c r="B1077" s="299" t="s">
        <v>1122</v>
      </c>
      <c r="C1077" s="299"/>
      <c r="D1077" s="299"/>
      <c r="E1077" s="299"/>
      <c r="F1077" s="213">
        <f>SUM(F1074:F1076)</f>
        <v>564200</v>
      </c>
      <c r="G1077" s="213"/>
      <c r="H1077" s="213"/>
      <c r="I1077" s="213"/>
      <c r="J1077" s="213"/>
      <c r="K1077" s="213">
        <f>SUM(K1074:K1076)</f>
        <v>90272</v>
      </c>
      <c r="L1077" s="30"/>
    </row>
    <row r="1078" spans="1:12" s="26" customFormat="1" ht="13.5" x14ac:dyDescent="0.2">
      <c r="A1078" s="159"/>
      <c r="B1078" s="300" t="s">
        <v>1503</v>
      </c>
      <c r="C1078" s="301"/>
      <c r="D1078" s="301"/>
      <c r="E1078" s="301"/>
      <c r="F1078" s="301"/>
      <c r="G1078" s="302"/>
      <c r="H1078" s="132"/>
      <c r="I1078" s="212">
        <f t="shared" ref="I1078:I1086" si="246">D1078*0.16</f>
        <v>0</v>
      </c>
      <c r="J1078" s="212">
        <f t="shared" ref="J1078:J1086" si="247">E1078</f>
        <v>0</v>
      </c>
      <c r="K1078" s="212">
        <f t="shared" si="244"/>
        <v>0</v>
      </c>
      <c r="L1078" s="30"/>
    </row>
    <row r="1079" spans="1:12" s="26" customFormat="1" x14ac:dyDescent="0.2">
      <c r="A1079" s="159">
        <v>1</v>
      </c>
      <c r="B1079" s="209" t="s">
        <v>1504</v>
      </c>
      <c r="C1079" s="161" t="s">
        <v>57</v>
      </c>
      <c r="D1079" s="161">
        <v>5</v>
      </c>
      <c r="E1079" s="207">
        <v>17000</v>
      </c>
      <c r="F1079" s="201">
        <f t="shared" ref="F1079:F1086" si="248">D1079*E1079</f>
        <v>85000</v>
      </c>
      <c r="G1079" s="161" t="s">
        <v>122</v>
      </c>
      <c r="H1079" s="132"/>
      <c r="I1079" s="212">
        <f t="shared" si="246"/>
        <v>0.8</v>
      </c>
      <c r="J1079" s="212">
        <f t="shared" si="247"/>
        <v>17000</v>
      </c>
      <c r="K1079" s="212">
        <f t="shared" si="244"/>
        <v>13600</v>
      </c>
      <c r="L1079" s="30"/>
    </row>
    <row r="1080" spans="1:12" s="26" customFormat="1" x14ac:dyDescent="0.2">
      <c r="A1080" s="159">
        <v>2</v>
      </c>
      <c r="B1080" s="209" t="s">
        <v>1505</v>
      </c>
      <c r="C1080" s="161" t="s">
        <v>57</v>
      </c>
      <c r="D1080" s="161">
        <v>10</v>
      </c>
      <c r="E1080" s="207">
        <v>17000</v>
      </c>
      <c r="F1080" s="201">
        <f t="shared" si="248"/>
        <v>170000</v>
      </c>
      <c r="G1080" s="161" t="s">
        <v>122</v>
      </c>
      <c r="H1080" s="132"/>
      <c r="I1080" s="212">
        <f t="shared" si="246"/>
        <v>1.6</v>
      </c>
      <c r="J1080" s="212">
        <f t="shared" si="247"/>
        <v>17000</v>
      </c>
      <c r="K1080" s="212">
        <f t="shared" si="244"/>
        <v>27200</v>
      </c>
      <c r="L1080" s="30"/>
    </row>
    <row r="1081" spans="1:12" s="26" customFormat="1" x14ac:dyDescent="0.2">
      <c r="A1081" s="159">
        <v>3</v>
      </c>
      <c r="B1081" s="209" t="s">
        <v>1506</v>
      </c>
      <c r="C1081" s="161" t="s">
        <v>57</v>
      </c>
      <c r="D1081" s="161">
        <v>10</v>
      </c>
      <c r="E1081" s="207">
        <v>15600</v>
      </c>
      <c r="F1081" s="201">
        <f t="shared" si="248"/>
        <v>156000</v>
      </c>
      <c r="G1081" s="161" t="s">
        <v>122</v>
      </c>
      <c r="H1081" s="132"/>
      <c r="I1081" s="212">
        <f t="shared" si="246"/>
        <v>1.6</v>
      </c>
      <c r="J1081" s="212">
        <f t="shared" si="247"/>
        <v>15600</v>
      </c>
      <c r="K1081" s="212">
        <f t="shared" si="244"/>
        <v>24960</v>
      </c>
      <c r="L1081" s="30"/>
    </row>
    <row r="1082" spans="1:12" s="26" customFormat="1" x14ac:dyDescent="0.2">
      <c r="A1082" s="159">
        <v>4</v>
      </c>
      <c r="B1082" s="209" t="s">
        <v>1532</v>
      </c>
      <c r="C1082" s="161" t="s">
        <v>57</v>
      </c>
      <c r="D1082" s="161">
        <v>10</v>
      </c>
      <c r="E1082" s="207">
        <v>14500</v>
      </c>
      <c r="F1082" s="201">
        <f t="shared" si="248"/>
        <v>145000</v>
      </c>
      <c r="G1082" s="161" t="s">
        <v>122</v>
      </c>
      <c r="H1082" s="132"/>
      <c r="I1082" s="212">
        <f t="shared" si="246"/>
        <v>1.6</v>
      </c>
      <c r="J1082" s="212">
        <f t="shared" si="247"/>
        <v>14500</v>
      </c>
      <c r="K1082" s="212">
        <f t="shared" si="244"/>
        <v>23200</v>
      </c>
      <c r="L1082" s="30"/>
    </row>
    <row r="1083" spans="1:12" s="26" customFormat="1" x14ac:dyDescent="0.2">
      <c r="A1083" s="159">
        <v>5</v>
      </c>
      <c r="B1083" s="209" t="s">
        <v>1533</v>
      </c>
      <c r="C1083" s="161" t="s">
        <v>57</v>
      </c>
      <c r="D1083" s="161">
        <v>4</v>
      </c>
      <c r="E1083" s="207">
        <v>111000</v>
      </c>
      <c r="F1083" s="201">
        <f t="shared" si="248"/>
        <v>444000</v>
      </c>
      <c r="G1083" s="161" t="s">
        <v>122</v>
      </c>
      <c r="H1083" s="132"/>
      <c r="I1083" s="212">
        <f t="shared" si="246"/>
        <v>0.64</v>
      </c>
      <c r="J1083" s="212">
        <f t="shared" si="247"/>
        <v>111000</v>
      </c>
      <c r="K1083" s="212">
        <f t="shared" si="244"/>
        <v>71040</v>
      </c>
      <c r="L1083" s="30"/>
    </row>
    <row r="1084" spans="1:12" s="26" customFormat="1" x14ac:dyDescent="0.2">
      <c r="A1084" s="159">
        <v>6</v>
      </c>
      <c r="B1084" s="209" t="s">
        <v>1534</v>
      </c>
      <c r="C1084" s="161" t="s">
        <v>57</v>
      </c>
      <c r="D1084" s="161">
        <v>6</v>
      </c>
      <c r="E1084" s="207">
        <v>114500</v>
      </c>
      <c r="F1084" s="201">
        <f t="shared" si="248"/>
        <v>687000</v>
      </c>
      <c r="G1084" s="161" t="s">
        <v>122</v>
      </c>
      <c r="H1084" s="132"/>
      <c r="I1084" s="212">
        <f t="shared" si="246"/>
        <v>0.96</v>
      </c>
      <c r="J1084" s="212">
        <f t="shared" si="247"/>
        <v>114500</v>
      </c>
      <c r="K1084" s="212">
        <f t="shared" si="244"/>
        <v>109920</v>
      </c>
      <c r="L1084" s="30"/>
    </row>
    <row r="1085" spans="1:12" s="26" customFormat="1" x14ac:dyDescent="0.2">
      <c r="A1085" s="159">
        <v>7</v>
      </c>
      <c r="B1085" s="209" t="s">
        <v>1550</v>
      </c>
      <c r="C1085" s="161" t="s">
        <v>57</v>
      </c>
      <c r="D1085" s="161">
        <v>1</v>
      </c>
      <c r="E1085" s="207">
        <v>804000</v>
      </c>
      <c r="F1085" s="201">
        <f t="shared" si="248"/>
        <v>804000</v>
      </c>
      <c r="G1085" s="161" t="s">
        <v>122</v>
      </c>
      <c r="H1085" s="132"/>
      <c r="I1085" s="212">
        <f t="shared" si="246"/>
        <v>0.16</v>
      </c>
      <c r="J1085" s="212">
        <f t="shared" si="247"/>
        <v>804000</v>
      </c>
      <c r="K1085" s="212">
        <f t="shared" si="244"/>
        <v>128640</v>
      </c>
      <c r="L1085" s="30"/>
    </row>
    <row r="1086" spans="1:12" s="26" customFormat="1" x14ac:dyDescent="0.2">
      <c r="A1086" s="159">
        <v>8</v>
      </c>
      <c r="B1086" s="209" t="s">
        <v>1551</v>
      </c>
      <c r="C1086" s="161" t="s">
        <v>57</v>
      </c>
      <c r="D1086" s="161">
        <v>2</v>
      </c>
      <c r="E1086" s="207">
        <v>804000</v>
      </c>
      <c r="F1086" s="201">
        <f t="shared" si="248"/>
        <v>1608000</v>
      </c>
      <c r="G1086" s="161" t="s">
        <v>122</v>
      </c>
      <c r="H1086" s="132"/>
      <c r="I1086" s="212">
        <f t="shared" si="246"/>
        <v>0.32</v>
      </c>
      <c r="J1086" s="212">
        <f t="shared" si="247"/>
        <v>804000</v>
      </c>
      <c r="K1086" s="212">
        <f t="shared" si="244"/>
        <v>257280</v>
      </c>
      <c r="L1086" s="30"/>
    </row>
    <row r="1087" spans="1:12" s="26" customFormat="1" ht="13.5" x14ac:dyDescent="0.2">
      <c r="A1087" s="159"/>
      <c r="B1087" s="299" t="s">
        <v>1122</v>
      </c>
      <c r="C1087" s="299"/>
      <c r="D1087" s="299"/>
      <c r="E1087" s="299"/>
      <c r="F1087" s="196">
        <f>SUM(F1079:F1086)</f>
        <v>4099000</v>
      </c>
      <c r="G1087" s="196"/>
      <c r="H1087" s="196"/>
      <c r="I1087" s="196"/>
      <c r="J1087" s="196"/>
      <c r="K1087" s="196">
        <f t="shared" ref="K1087" si="249">SUM(K1079:K1086)</f>
        <v>655840</v>
      </c>
      <c r="L1087" s="30"/>
    </row>
    <row r="1088" spans="1:12" s="26" customFormat="1" ht="13.5" x14ac:dyDescent="0.2">
      <c r="A1088" s="159"/>
      <c r="B1088" s="300" t="s">
        <v>1511</v>
      </c>
      <c r="C1088" s="301"/>
      <c r="D1088" s="301"/>
      <c r="E1088" s="301"/>
      <c r="F1088" s="301"/>
      <c r="G1088" s="302"/>
      <c r="H1088" s="132"/>
      <c r="I1088" s="212">
        <f t="shared" ref="I1088:I1096" si="250">D1088*0.16</f>
        <v>0</v>
      </c>
      <c r="J1088" s="212">
        <f t="shared" ref="J1088:J1096" si="251">E1088</f>
        <v>0</v>
      </c>
      <c r="K1088" s="212">
        <f t="shared" si="244"/>
        <v>0</v>
      </c>
      <c r="L1088" s="30"/>
    </row>
    <row r="1089" spans="1:12" s="26" customFormat="1" x14ac:dyDescent="0.2">
      <c r="A1089" s="159">
        <v>1</v>
      </c>
      <c r="B1089" s="209" t="s">
        <v>1512</v>
      </c>
      <c r="C1089" s="161" t="s">
        <v>57</v>
      </c>
      <c r="D1089" s="161">
        <v>1</v>
      </c>
      <c r="E1089" s="207">
        <v>3647193.9920000001</v>
      </c>
      <c r="F1089" s="201">
        <f t="shared" ref="F1089:F1096" si="252">D1089*E1089</f>
        <v>3647193.9920000001</v>
      </c>
      <c r="G1089" s="161" t="s">
        <v>122</v>
      </c>
      <c r="H1089" s="132"/>
      <c r="I1089" s="212">
        <f t="shared" si="250"/>
        <v>0.16</v>
      </c>
      <c r="J1089" s="212">
        <f t="shared" si="251"/>
        <v>3647193.9920000001</v>
      </c>
      <c r="K1089" s="212">
        <f t="shared" si="244"/>
        <v>583551.03872000007</v>
      </c>
      <c r="L1089" s="30"/>
    </row>
    <row r="1090" spans="1:12" s="26" customFormat="1" x14ac:dyDescent="0.2">
      <c r="A1090" s="159">
        <v>2</v>
      </c>
      <c r="B1090" s="209" t="s">
        <v>1552</v>
      </c>
      <c r="C1090" s="161" t="s">
        <v>195</v>
      </c>
      <c r="D1090" s="161">
        <v>1</v>
      </c>
      <c r="E1090" s="207">
        <v>1393860.4160000002</v>
      </c>
      <c r="F1090" s="201">
        <f t="shared" si="252"/>
        <v>1393860.4160000002</v>
      </c>
      <c r="G1090" s="161" t="s">
        <v>122</v>
      </c>
      <c r="H1090" s="132"/>
      <c r="I1090" s="212">
        <f t="shared" si="250"/>
        <v>0.16</v>
      </c>
      <c r="J1090" s="212">
        <f t="shared" si="251"/>
        <v>1393860.4160000002</v>
      </c>
      <c r="K1090" s="212">
        <f t="shared" si="244"/>
        <v>223017.66656000004</v>
      </c>
      <c r="L1090" s="30"/>
    </row>
    <row r="1091" spans="1:12" s="26" customFormat="1" x14ac:dyDescent="0.2">
      <c r="A1091" s="159">
        <v>3</v>
      </c>
      <c r="B1091" s="209" t="s">
        <v>1538</v>
      </c>
      <c r="C1091" s="161" t="s">
        <v>57</v>
      </c>
      <c r="D1091" s="161">
        <v>2</v>
      </c>
      <c r="E1091" s="207">
        <v>17819.88</v>
      </c>
      <c r="F1091" s="201">
        <f t="shared" si="252"/>
        <v>35639.760000000002</v>
      </c>
      <c r="G1091" s="161" t="s">
        <v>122</v>
      </c>
      <c r="H1091" s="132"/>
      <c r="I1091" s="212">
        <f t="shared" si="250"/>
        <v>0.32</v>
      </c>
      <c r="J1091" s="212">
        <f t="shared" si="251"/>
        <v>17819.88</v>
      </c>
      <c r="K1091" s="212">
        <f t="shared" si="244"/>
        <v>5702.3616000000002</v>
      </c>
      <c r="L1091" s="30"/>
    </row>
    <row r="1092" spans="1:12" s="26" customFormat="1" x14ac:dyDescent="0.2">
      <c r="A1092" s="159">
        <v>4</v>
      </c>
      <c r="B1092" s="209" t="s">
        <v>1515</v>
      </c>
      <c r="C1092" s="161" t="s">
        <v>57</v>
      </c>
      <c r="D1092" s="161">
        <v>2</v>
      </c>
      <c r="E1092" s="207">
        <v>33800</v>
      </c>
      <c r="F1092" s="201">
        <f t="shared" si="252"/>
        <v>67600</v>
      </c>
      <c r="G1092" s="161" t="s">
        <v>122</v>
      </c>
      <c r="H1092" s="132"/>
      <c r="I1092" s="212">
        <f t="shared" si="250"/>
        <v>0.32</v>
      </c>
      <c r="J1092" s="212">
        <f t="shared" si="251"/>
        <v>33800</v>
      </c>
      <c r="K1092" s="212">
        <f t="shared" si="244"/>
        <v>10816</v>
      </c>
      <c r="L1092" s="30"/>
    </row>
    <row r="1093" spans="1:12" s="26" customFormat="1" x14ac:dyDescent="0.2">
      <c r="A1093" s="159">
        <v>5</v>
      </c>
      <c r="B1093" s="209" t="s">
        <v>1517</v>
      </c>
      <c r="C1093" s="161" t="s">
        <v>57</v>
      </c>
      <c r="D1093" s="161">
        <v>2</v>
      </c>
      <c r="E1093" s="207">
        <v>34800</v>
      </c>
      <c r="F1093" s="201">
        <f t="shared" si="252"/>
        <v>69600</v>
      </c>
      <c r="G1093" s="161" t="s">
        <v>122</v>
      </c>
      <c r="H1093" s="132"/>
      <c r="I1093" s="212">
        <f t="shared" si="250"/>
        <v>0.32</v>
      </c>
      <c r="J1093" s="212">
        <f t="shared" si="251"/>
        <v>34800</v>
      </c>
      <c r="K1093" s="212">
        <f t="shared" si="244"/>
        <v>11136</v>
      </c>
      <c r="L1093" s="30"/>
    </row>
    <row r="1094" spans="1:12" s="26" customFormat="1" x14ac:dyDescent="0.2">
      <c r="A1094" s="159">
        <v>6</v>
      </c>
      <c r="B1094" s="209" t="s">
        <v>1518</v>
      </c>
      <c r="C1094" s="161" t="s">
        <v>57</v>
      </c>
      <c r="D1094" s="161">
        <v>4</v>
      </c>
      <c r="E1094" s="207">
        <v>12500</v>
      </c>
      <c r="F1094" s="201">
        <f t="shared" si="252"/>
        <v>50000</v>
      </c>
      <c r="G1094" s="161" t="s">
        <v>122</v>
      </c>
      <c r="H1094" s="132"/>
      <c r="I1094" s="212">
        <f t="shared" si="250"/>
        <v>0.64</v>
      </c>
      <c r="J1094" s="212">
        <f t="shared" si="251"/>
        <v>12500</v>
      </c>
      <c r="K1094" s="212">
        <f t="shared" si="244"/>
        <v>8000</v>
      </c>
      <c r="L1094" s="30"/>
    </row>
    <row r="1095" spans="1:12" s="26" customFormat="1" x14ac:dyDescent="0.2">
      <c r="A1095" s="159">
        <v>7</v>
      </c>
      <c r="B1095" s="209" t="s">
        <v>1519</v>
      </c>
      <c r="C1095" s="161" t="s">
        <v>57</v>
      </c>
      <c r="D1095" s="161">
        <v>2</v>
      </c>
      <c r="E1095" s="207">
        <v>20800</v>
      </c>
      <c r="F1095" s="201">
        <f t="shared" si="252"/>
        <v>41600</v>
      </c>
      <c r="G1095" s="161" t="s">
        <v>122</v>
      </c>
      <c r="H1095" s="132"/>
      <c r="I1095" s="212">
        <f t="shared" si="250"/>
        <v>0.32</v>
      </c>
      <c r="J1095" s="212">
        <f t="shared" si="251"/>
        <v>20800</v>
      </c>
      <c r="K1095" s="212">
        <f t="shared" si="244"/>
        <v>6656</v>
      </c>
      <c r="L1095" s="30"/>
    </row>
    <row r="1096" spans="1:12" s="26" customFormat="1" x14ac:dyDescent="0.2">
      <c r="A1096" s="159">
        <v>8</v>
      </c>
      <c r="B1096" s="209" t="s">
        <v>1521</v>
      </c>
      <c r="C1096" s="161" t="s">
        <v>57</v>
      </c>
      <c r="D1096" s="161">
        <v>2</v>
      </c>
      <c r="E1096" s="207">
        <v>67600</v>
      </c>
      <c r="F1096" s="201">
        <f t="shared" si="252"/>
        <v>135200</v>
      </c>
      <c r="G1096" s="161" t="s">
        <v>122</v>
      </c>
      <c r="H1096" s="132"/>
      <c r="I1096" s="212">
        <f t="shared" si="250"/>
        <v>0.32</v>
      </c>
      <c r="J1096" s="212">
        <f t="shared" si="251"/>
        <v>67600</v>
      </c>
      <c r="K1096" s="212">
        <f t="shared" si="244"/>
        <v>21632</v>
      </c>
      <c r="L1096" s="30"/>
    </row>
    <row r="1097" spans="1:12" s="26" customFormat="1" ht="13.5" x14ac:dyDescent="0.2">
      <c r="A1097" s="159"/>
      <c r="B1097" s="299" t="s">
        <v>1122</v>
      </c>
      <c r="C1097" s="299"/>
      <c r="D1097" s="299"/>
      <c r="E1097" s="299"/>
      <c r="F1097" s="196">
        <f>SUM(F1089:F1096)</f>
        <v>5440694.1679999996</v>
      </c>
      <c r="G1097" s="196"/>
      <c r="H1097" s="196"/>
      <c r="I1097" s="196"/>
      <c r="J1097" s="196"/>
      <c r="K1097" s="196">
        <f t="shared" ref="K1097" si="253">SUM(K1089:K1096)</f>
        <v>870511.06688000006</v>
      </c>
      <c r="L1097" s="30"/>
    </row>
    <row r="1098" spans="1:12" s="26" customFormat="1" ht="13.5" x14ac:dyDescent="0.2">
      <c r="A1098" s="159"/>
      <c r="B1098" s="300" t="s">
        <v>1540</v>
      </c>
      <c r="C1098" s="301"/>
      <c r="D1098" s="301"/>
      <c r="E1098" s="301"/>
      <c r="F1098" s="301"/>
      <c r="G1098" s="302"/>
      <c r="H1098" s="132"/>
      <c r="I1098" s="212">
        <f t="shared" ref="I1098:I1105" si="254">D1098*0.16</f>
        <v>0</v>
      </c>
      <c r="J1098" s="212">
        <f t="shared" ref="J1098:J1105" si="255">E1098</f>
        <v>0</v>
      </c>
      <c r="K1098" s="212">
        <f t="shared" si="244"/>
        <v>0</v>
      </c>
      <c r="L1098" s="30"/>
    </row>
    <row r="1099" spans="1:12" s="26" customFormat="1" ht="25.5" x14ac:dyDescent="0.2">
      <c r="A1099" s="159">
        <v>1</v>
      </c>
      <c r="B1099" s="160" t="s">
        <v>1524</v>
      </c>
      <c r="C1099" s="161" t="s">
        <v>57</v>
      </c>
      <c r="D1099" s="161">
        <v>25</v>
      </c>
      <c r="E1099" s="207">
        <v>117000</v>
      </c>
      <c r="F1099" s="201">
        <f t="shared" ref="F1099:F1105" si="256">D1099*E1099</f>
        <v>2925000</v>
      </c>
      <c r="G1099" s="161" t="s">
        <v>122</v>
      </c>
      <c r="H1099" s="132"/>
      <c r="I1099" s="212">
        <f t="shared" si="254"/>
        <v>4</v>
      </c>
      <c r="J1099" s="212">
        <f t="shared" si="255"/>
        <v>117000</v>
      </c>
      <c r="K1099" s="212">
        <f t="shared" si="244"/>
        <v>468000</v>
      </c>
      <c r="L1099" s="30"/>
    </row>
    <row r="1100" spans="1:12" s="26" customFormat="1" x14ac:dyDescent="0.2">
      <c r="A1100" s="159">
        <v>2</v>
      </c>
      <c r="B1100" s="209" t="s">
        <v>1553</v>
      </c>
      <c r="C1100" s="161" t="s">
        <v>57</v>
      </c>
      <c r="D1100" s="161">
        <v>5</v>
      </c>
      <c r="E1100" s="207">
        <v>98800</v>
      </c>
      <c r="F1100" s="201">
        <f t="shared" si="256"/>
        <v>494000</v>
      </c>
      <c r="G1100" s="161" t="s">
        <v>122</v>
      </c>
      <c r="H1100" s="132"/>
      <c r="I1100" s="212">
        <f t="shared" si="254"/>
        <v>0.8</v>
      </c>
      <c r="J1100" s="212">
        <f t="shared" si="255"/>
        <v>98800</v>
      </c>
      <c r="K1100" s="212">
        <f t="shared" si="244"/>
        <v>79040</v>
      </c>
      <c r="L1100" s="30"/>
    </row>
    <row r="1101" spans="1:12" s="26" customFormat="1" x14ac:dyDescent="0.2">
      <c r="A1101" s="159">
        <v>3</v>
      </c>
      <c r="B1101" s="209" t="s">
        <v>1554</v>
      </c>
      <c r="C1101" s="161" t="s">
        <v>57</v>
      </c>
      <c r="D1101" s="161">
        <v>10</v>
      </c>
      <c r="E1101" s="207">
        <v>301600</v>
      </c>
      <c r="F1101" s="201">
        <f t="shared" si="256"/>
        <v>3016000</v>
      </c>
      <c r="G1101" s="161" t="s">
        <v>122</v>
      </c>
      <c r="H1101" s="132"/>
      <c r="I1101" s="212">
        <f t="shared" si="254"/>
        <v>1.6</v>
      </c>
      <c r="J1101" s="212">
        <f t="shared" si="255"/>
        <v>301600</v>
      </c>
      <c r="K1101" s="212">
        <f t="shared" si="244"/>
        <v>482560</v>
      </c>
      <c r="L1101" s="30"/>
    </row>
    <row r="1102" spans="1:12" s="26" customFormat="1" x14ac:dyDescent="0.2">
      <c r="A1102" s="159">
        <v>4</v>
      </c>
      <c r="B1102" s="209" t="s">
        <v>1527</v>
      </c>
      <c r="C1102" s="161" t="s">
        <v>57</v>
      </c>
      <c r="D1102" s="161">
        <v>2</v>
      </c>
      <c r="E1102" s="207">
        <v>22300</v>
      </c>
      <c r="F1102" s="201">
        <f t="shared" si="256"/>
        <v>44600</v>
      </c>
      <c r="G1102" s="161" t="s">
        <v>122</v>
      </c>
      <c r="H1102" s="132"/>
      <c r="I1102" s="212">
        <f t="shared" si="254"/>
        <v>0.32</v>
      </c>
      <c r="J1102" s="212">
        <f t="shared" si="255"/>
        <v>22300</v>
      </c>
      <c r="K1102" s="212">
        <f t="shared" si="244"/>
        <v>7136</v>
      </c>
      <c r="L1102" s="30"/>
    </row>
    <row r="1103" spans="1:12" s="26" customFormat="1" x14ac:dyDescent="0.2">
      <c r="A1103" s="159">
        <v>5</v>
      </c>
      <c r="B1103" s="209" t="s">
        <v>1545</v>
      </c>
      <c r="C1103" s="161" t="s">
        <v>57</v>
      </c>
      <c r="D1103" s="161">
        <v>2</v>
      </c>
      <c r="E1103" s="207">
        <v>166500</v>
      </c>
      <c r="F1103" s="201">
        <f t="shared" si="256"/>
        <v>333000</v>
      </c>
      <c r="G1103" s="161" t="s">
        <v>122</v>
      </c>
      <c r="H1103" s="132"/>
      <c r="I1103" s="212">
        <f t="shared" si="254"/>
        <v>0.32</v>
      </c>
      <c r="J1103" s="212">
        <f t="shared" si="255"/>
        <v>166500</v>
      </c>
      <c r="K1103" s="212">
        <f t="shared" si="244"/>
        <v>53280</v>
      </c>
      <c r="L1103" s="30"/>
    </row>
    <row r="1104" spans="1:12" s="26" customFormat="1" ht="25.5" x14ac:dyDescent="0.2">
      <c r="A1104" s="159">
        <v>6</v>
      </c>
      <c r="B1104" s="160" t="s">
        <v>1547</v>
      </c>
      <c r="C1104" s="161" t="s">
        <v>57</v>
      </c>
      <c r="D1104" s="161">
        <v>10</v>
      </c>
      <c r="E1104" s="207">
        <v>2524.5</v>
      </c>
      <c r="F1104" s="201">
        <f t="shared" si="256"/>
        <v>25245</v>
      </c>
      <c r="G1104" s="161" t="s">
        <v>122</v>
      </c>
      <c r="H1104" s="132"/>
      <c r="I1104" s="212">
        <f t="shared" si="254"/>
        <v>1.6</v>
      </c>
      <c r="J1104" s="212">
        <f t="shared" si="255"/>
        <v>2524.5</v>
      </c>
      <c r="K1104" s="212">
        <f t="shared" si="244"/>
        <v>4039.2000000000003</v>
      </c>
      <c r="L1104" s="30"/>
    </row>
    <row r="1105" spans="1:12" s="26" customFormat="1" ht="25.5" x14ac:dyDescent="0.2">
      <c r="A1105" s="159">
        <v>7</v>
      </c>
      <c r="B1105" s="160" t="s">
        <v>1548</v>
      </c>
      <c r="C1105" s="161" t="s">
        <v>57</v>
      </c>
      <c r="D1105" s="161">
        <v>10</v>
      </c>
      <c r="E1105" s="207">
        <v>2524.5</v>
      </c>
      <c r="F1105" s="201">
        <f t="shared" si="256"/>
        <v>25245</v>
      </c>
      <c r="G1105" s="161" t="s">
        <v>122</v>
      </c>
      <c r="H1105" s="132"/>
      <c r="I1105" s="212">
        <f t="shared" si="254"/>
        <v>1.6</v>
      </c>
      <c r="J1105" s="212">
        <f t="shared" si="255"/>
        <v>2524.5</v>
      </c>
      <c r="K1105" s="212">
        <f t="shared" si="244"/>
        <v>4039.2000000000003</v>
      </c>
      <c r="L1105" s="30"/>
    </row>
    <row r="1106" spans="1:12" s="26" customFormat="1" ht="13.5" x14ac:dyDescent="0.2">
      <c r="A1106" s="159"/>
      <c r="B1106" s="299" t="s">
        <v>1122</v>
      </c>
      <c r="C1106" s="299"/>
      <c r="D1106" s="299"/>
      <c r="E1106" s="299"/>
      <c r="F1106" s="196">
        <f>SUM(F1099:F1105)</f>
        <v>6863090</v>
      </c>
      <c r="G1106" s="196"/>
      <c r="H1106" s="196"/>
      <c r="I1106" s="196"/>
      <c r="J1106" s="196"/>
      <c r="K1106" s="196">
        <f>SUM(K1099:K1105)</f>
        <v>1098094.3999999999</v>
      </c>
      <c r="L1106" s="30"/>
    </row>
    <row r="1107" spans="1:12" s="26" customFormat="1" ht="13.5" x14ac:dyDescent="0.2">
      <c r="A1107" s="159"/>
      <c r="B1107" s="300" t="s">
        <v>1549</v>
      </c>
      <c r="C1107" s="301"/>
      <c r="D1107" s="301"/>
      <c r="E1107" s="301"/>
      <c r="F1107" s="301"/>
      <c r="G1107" s="302"/>
      <c r="H1107" s="132"/>
      <c r="I1107" s="212">
        <f>D1107*0.16</f>
        <v>0</v>
      </c>
      <c r="J1107" s="212">
        <f>E1107</f>
        <v>0</v>
      </c>
      <c r="K1107" s="212">
        <f t="shared" si="244"/>
        <v>0</v>
      </c>
      <c r="L1107" s="30"/>
    </row>
    <row r="1108" spans="1:12" s="26" customFormat="1" x14ac:dyDescent="0.2">
      <c r="A1108" s="159">
        <v>1</v>
      </c>
      <c r="B1108" s="209" t="s">
        <v>1530</v>
      </c>
      <c r="C1108" s="161" t="s">
        <v>57</v>
      </c>
      <c r="D1108" s="161">
        <v>2</v>
      </c>
      <c r="E1108" s="207">
        <v>25000</v>
      </c>
      <c r="F1108" s="201">
        <f t="shared" ref="F1108:F1109" si="257">D1108*E1108</f>
        <v>50000</v>
      </c>
      <c r="G1108" s="161" t="s">
        <v>122</v>
      </c>
      <c r="H1108" s="132"/>
      <c r="I1108" s="212">
        <f>D1108*0.16</f>
        <v>0.32</v>
      </c>
      <c r="J1108" s="212">
        <f>E1108</f>
        <v>25000</v>
      </c>
      <c r="K1108" s="212">
        <f t="shared" si="244"/>
        <v>8000</v>
      </c>
      <c r="L1108" s="30"/>
    </row>
    <row r="1109" spans="1:12" s="26" customFormat="1" x14ac:dyDescent="0.2">
      <c r="A1109" s="159">
        <v>2</v>
      </c>
      <c r="B1109" s="209" t="s">
        <v>1531</v>
      </c>
      <c r="C1109" s="161" t="s">
        <v>57</v>
      </c>
      <c r="D1109" s="161">
        <v>2</v>
      </c>
      <c r="E1109" s="207">
        <v>25000</v>
      </c>
      <c r="F1109" s="201">
        <f t="shared" si="257"/>
        <v>50000</v>
      </c>
      <c r="G1109" s="161" t="s">
        <v>122</v>
      </c>
      <c r="H1109" s="132"/>
      <c r="I1109" s="212">
        <f>D1109*0.16</f>
        <v>0.32</v>
      </c>
      <c r="J1109" s="212">
        <f>E1109</f>
        <v>25000</v>
      </c>
      <c r="K1109" s="212">
        <f t="shared" si="244"/>
        <v>8000</v>
      </c>
      <c r="L1109" s="30"/>
    </row>
    <row r="1110" spans="1:12" s="26" customFormat="1" ht="13.5" x14ac:dyDescent="0.25">
      <c r="A1110" s="159"/>
      <c r="B1110" s="299" t="s">
        <v>1122</v>
      </c>
      <c r="C1110" s="299"/>
      <c r="D1110" s="299"/>
      <c r="E1110" s="299"/>
      <c r="F1110" s="213">
        <f>SUM(F1108:F1109)</f>
        <v>100000</v>
      </c>
      <c r="G1110" s="213"/>
      <c r="H1110" s="213"/>
      <c r="I1110" s="213"/>
      <c r="J1110" s="213"/>
      <c r="K1110" s="213">
        <f>SUM(K1108:K1109)</f>
        <v>16000</v>
      </c>
      <c r="L1110" s="30"/>
    </row>
    <row r="1111" spans="1:12" s="26" customFormat="1" ht="13.5" x14ac:dyDescent="0.2">
      <c r="A1111" s="159"/>
      <c r="B1111" s="300" t="s">
        <v>1503</v>
      </c>
      <c r="C1111" s="301"/>
      <c r="D1111" s="301"/>
      <c r="E1111" s="301"/>
      <c r="F1111" s="301"/>
      <c r="G1111" s="302"/>
      <c r="H1111" s="132"/>
      <c r="I1111" s="212">
        <f t="shared" ref="I1111:I1118" si="258">D1111*0.16</f>
        <v>0</v>
      </c>
      <c r="J1111" s="212">
        <f t="shared" ref="J1111:J1118" si="259">E1111</f>
        <v>0</v>
      </c>
      <c r="K1111" s="212">
        <f t="shared" si="244"/>
        <v>0</v>
      </c>
      <c r="L1111" s="30"/>
    </row>
    <row r="1112" spans="1:12" s="26" customFormat="1" x14ac:dyDescent="0.2">
      <c r="A1112" s="159">
        <v>1</v>
      </c>
      <c r="B1112" s="209" t="s">
        <v>1555</v>
      </c>
      <c r="C1112" s="161" t="s">
        <v>57</v>
      </c>
      <c r="D1112" s="161">
        <v>4</v>
      </c>
      <c r="E1112" s="207">
        <v>17000</v>
      </c>
      <c r="F1112" s="201">
        <f t="shared" ref="F1112:F1118" si="260">D1112*E1112</f>
        <v>68000</v>
      </c>
      <c r="G1112" s="161" t="s">
        <v>122</v>
      </c>
      <c r="H1112" s="132"/>
      <c r="I1112" s="212">
        <f t="shared" si="258"/>
        <v>0.64</v>
      </c>
      <c r="J1112" s="212">
        <f t="shared" si="259"/>
        <v>17000</v>
      </c>
      <c r="K1112" s="212">
        <f t="shared" si="244"/>
        <v>10880</v>
      </c>
      <c r="L1112" s="30"/>
    </row>
    <row r="1113" spans="1:12" s="26" customFormat="1" x14ac:dyDescent="0.2">
      <c r="A1113" s="159">
        <v>2</v>
      </c>
      <c r="B1113" s="209" t="s">
        <v>1505</v>
      </c>
      <c r="C1113" s="161" t="s">
        <v>57</v>
      </c>
      <c r="D1113" s="161">
        <v>4</v>
      </c>
      <c r="E1113" s="207">
        <v>17000</v>
      </c>
      <c r="F1113" s="201">
        <f t="shared" si="260"/>
        <v>68000</v>
      </c>
      <c r="G1113" s="161" t="s">
        <v>122</v>
      </c>
      <c r="H1113" s="132"/>
      <c r="I1113" s="212">
        <f t="shared" si="258"/>
        <v>0.64</v>
      </c>
      <c r="J1113" s="212">
        <f t="shared" si="259"/>
        <v>17000</v>
      </c>
      <c r="K1113" s="212">
        <f t="shared" si="244"/>
        <v>10880</v>
      </c>
      <c r="L1113" s="30"/>
    </row>
    <row r="1114" spans="1:12" s="26" customFormat="1" x14ac:dyDescent="0.2">
      <c r="A1114" s="159">
        <v>3</v>
      </c>
      <c r="B1114" s="209" t="s">
        <v>1506</v>
      </c>
      <c r="C1114" s="161" t="s">
        <v>57</v>
      </c>
      <c r="D1114" s="161">
        <v>10</v>
      </c>
      <c r="E1114" s="207">
        <v>15600</v>
      </c>
      <c r="F1114" s="201">
        <f t="shared" si="260"/>
        <v>156000</v>
      </c>
      <c r="G1114" s="161" t="s">
        <v>122</v>
      </c>
      <c r="H1114" s="132"/>
      <c r="I1114" s="212">
        <f t="shared" si="258"/>
        <v>1.6</v>
      </c>
      <c r="J1114" s="212">
        <f t="shared" si="259"/>
        <v>15600</v>
      </c>
      <c r="K1114" s="212">
        <f t="shared" si="244"/>
        <v>24960</v>
      </c>
      <c r="L1114" s="30"/>
    </row>
    <row r="1115" spans="1:12" s="26" customFormat="1" x14ac:dyDescent="0.2">
      <c r="A1115" s="159">
        <v>4</v>
      </c>
      <c r="B1115" s="209" t="s">
        <v>1532</v>
      </c>
      <c r="C1115" s="161" t="s">
        <v>57</v>
      </c>
      <c r="D1115" s="161">
        <v>10</v>
      </c>
      <c r="E1115" s="207">
        <v>14500</v>
      </c>
      <c r="F1115" s="201">
        <f t="shared" si="260"/>
        <v>145000</v>
      </c>
      <c r="G1115" s="161" t="s">
        <v>122</v>
      </c>
      <c r="H1115" s="132"/>
      <c r="I1115" s="212">
        <f t="shared" si="258"/>
        <v>1.6</v>
      </c>
      <c r="J1115" s="212">
        <f t="shared" si="259"/>
        <v>14500</v>
      </c>
      <c r="K1115" s="212">
        <f t="shared" si="244"/>
        <v>23200</v>
      </c>
      <c r="L1115" s="30"/>
    </row>
    <row r="1116" spans="1:12" s="26" customFormat="1" x14ac:dyDescent="0.2">
      <c r="A1116" s="159">
        <v>5</v>
      </c>
      <c r="B1116" s="160" t="s">
        <v>1556</v>
      </c>
      <c r="C1116" s="161" t="s">
        <v>57</v>
      </c>
      <c r="D1116" s="161">
        <v>10</v>
      </c>
      <c r="E1116" s="207">
        <v>14500</v>
      </c>
      <c r="F1116" s="201">
        <f t="shared" si="260"/>
        <v>145000</v>
      </c>
      <c r="G1116" s="161" t="s">
        <v>122</v>
      </c>
      <c r="H1116" s="132"/>
      <c r="I1116" s="212">
        <f t="shared" si="258"/>
        <v>1.6</v>
      </c>
      <c r="J1116" s="212">
        <f t="shared" si="259"/>
        <v>14500</v>
      </c>
      <c r="K1116" s="212">
        <f t="shared" si="244"/>
        <v>23200</v>
      </c>
      <c r="L1116" s="30"/>
    </row>
    <row r="1117" spans="1:12" s="26" customFormat="1" ht="25.5" x14ac:dyDescent="0.2">
      <c r="A1117" s="159">
        <v>6</v>
      </c>
      <c r="B1117" s="160" t="s">
        <v>1557</v>
      </c>
      <c r="C1117" s="161" t="s">
        <v>57</v>
      </c>
      <c r="D1117" s="161">
        <v>4</v>
      </c>
      <c r="E1117" s="207">
        <v>111000</v>
      </c>
      <c r="F1117" s="201">
        <f t="shared" si="260"/>
        <v>444000</v>
      </c>
      <c r="G1117" s="161" t="s">
        <v>122</v>
      </c>
      <c r="H1117" s="132"/>
      <c r="I1117" s="212">
        <f t="shared" si="258"/>
        <v>0.64</v>
      </c>
      <c r="J1117" s="212">
        <f t="shared" si="259"/>
        <v>111000</v>
      </c>
      <c r="K1117" s="212">
        <f t="shared" si="244"/>
        <v>71040</v>
      </c>
      <c r="L1117" s="30"/>
    </row>
    <row r="1118" spans="1:12" s="26" customFormat="1" ht="25.5" x14ac:dyDescent="0.2">
      <c r="A1118" s="159">
        <v>7</v>
      </c>
      <c r="B1118" s="160" t="s">
        <v>1558</v>
      </c>
      <c r="C1118" s="161" t="s">
        <v>57</v>
      </c>
      <c r="D1118" s="161">
        <v>5</v>
      </c>
      <c r="E1118" s="207">
        <v>114500</v>
      </c>
      <c r="F1118" s="201">
        <f t="shared" si="260"/>
        <v>572500</v>
      </c>
      <c r="G1118" s="161" t="s">
        <v>122</v>
      </c>
      <c r="H1118" s="132"/>
      <c r="I1118" s="212">
        <f t="shared" si="258"/>
        <v>0.8</v>
      </c>
      <c r="J1118" s="212">
        <f t="shared" si="259"/>
        <v>114500</v>
      </c>
      <c r="K1118" s="212">
        <f t="shared" si="244"/>
        <v>91600</v>
      </c>
      <c r="L1118" s="30"/>
    </row>
    <row r="1119" spans="1:12" s="26" customFormat="1" ht="13.5" x14ac:dyDescent="0.25">
      <c r="A1119" s="159"/>
      <c r="B1119" s="299" t="s">
        <v>1122</v>
      </c>
      <c r="C1119" s="299"/>
      <c r="D1119" s="299"/>
      <c r="E1119" s="299"/>
      <c r="F1119" s="213">
        <f>SUM(F1112:F1118)</f>
        <v>1598500</v>
      </c>
      <c r="G1119" s="213"/>
      <c r="H1119" s="213"/>
      <c r="I1119" s="213"/>
      <c r="J1119" s="213"/>
      <c r="K1119" s="213">
        <f t="shared" ref="K1119" si="261">SUM(K1112:K1118)</f>
        <v>255760</v>
      </c>
      <c r="L1119" s="30"/>
    </row>
    <row r="1120" spans="1:12" s="26" customFormat="1" ht="13.5" x14ac:dyDescent="0.2">
      <c r="A1120" s="159"/>
      <c r="B1120" s="300" t="s">
        <v>1559</v>
      </c>
      <c r="C1120" s="301"/>
      <c r="D1120" s="301"/>
      <c r="E1120" s="301"/>
      <c r="F1120" s="301"/>
      <c r="G1120" s="302"/>
      <c r="H1120" s="132"/>
      <c r="I1120" s="212">
        <f t="shared" ref="I1120:I1134" si="262">D1120*0.16</f>
        <v>0</v>
      </c>
      <c r="J1120" s="212">
        <f t="shared" ref="J1120:J1134" si="263">E1120</f>
        <v>0</v>
      </c>
      <c r="K1120" s="212">
        <f t="shared" si="244"/>
        <v>0</v>
      </c>
      <c r="L1120" s="30"/>
    </row>
    <row r="1121" spans="1:49" s="26" customFormat="1" ht="25.5" x14ac:dyDescent="0.2">
      <c r="A1121" s="159">
        <v>1</v>
      </c>
      <c r="B1121" s="160" t="s">
        <v>1560</v>
      </c>
      <c r="C1121" s="161" t="s">
        <v>195</v>
      </c>
      <c r="D1121" s="161">
        <v>1</v>
      </c>
      <c r="E1121" s="207">
        <v>606000</v>
      </c>
      <c r="F1121" s="201">
        <f t="shared" ref="F1121:F1134" si="264">D1121*E1121</f>
        <v>606000</v>
      </c>
      <c r="G1121" s="161" t="s">
        <v>122</v>
      </c>
      <c r="H1121" s="132"/>
      <c r="I1121" s="212">
        <f t="shared" si="262"/>
        <v>0.16</v>
      </c>
      <c r="J1121" s="212">
        <f t="shared" si="263"/>
        <v>606000</v>
      </c>
      <c r="K1121" s="212">
        <f t="shared" si="244"/>
        <v>96960</v>
      </c>
      <c r="L1121" s="30"/>
    </row>
    <row r="1122" spans="1:49" s="26" customFormat="1" ht="38.25" x14ac:dyDescent="0.2">
      <c r="A1122" s="159">
        <v>2</v>
      </c>
      <c r="B1122" s="160" t="s">
        <v>1561</v>
      </c>
      <c r="C1122" s="161" t="s">
        <v>195</v>
      </c>
      <c r="D1122" s="161">
        <v>2</v>
      </c>
      <c r="E1122" s="207">
        <v>1428000</v>
      </c>
      <c r="F1122" s="201">
        <f t="shared" si="264"/>
        <v>2856000</v>
      </c>
      <c r="G1122" s="161" t="s">
        <v>122</v>
      </c>
      <c r="H1122" s="132"/>
      <c r="I1122" s="212">
        <f t="shared" si="262"/>
        <v>0.32</v>
      </c>
      <c r="J1122" s="212">
        <f t="shared" si="263"/>
        <v>1428000</v>
      </c>
      <c r="K1122" s="212">
        <f t="shared" si="244"/>
        <v>456960</v>
      </c>
      <c r="L1122" s="30"/>
    </row>
    <row r="1123" spans="1:49" s="26" customFormat="1" ht="25.5" x14ac:dyDescent="0.2">
      <c r="A1123" s="159">
        <v>3</v>
      </c>
      <c r="B1123" s="160" t="s">
        <v>1562</v>
      </c>
      <c r="C1123" s="161" t="s">
        <v>57</v>
      </c>
      <c r="D1123" s="161">
        <v>6</v>
      </c>
      <c r="E1123" s="207">
        <v>61100</v>
      </c>
      <c r="F1123" s="201">
        <f t="shared" si="264"/>
        <v>366600</v>
      </c>
      <c r="G1123" s="161" t="s">
        <v>122</v>
      </c>
      <c r="H1123" s="132"/>
      <c r="I1123" s="212">
        <f t="shared" si="262"/>
        <v>0.96</v>
      </c>
      <c r="J1123" s="212">
        <f t="shared" si="263"/>
        <v>61100</v>
      </c>
      <c r="K1123" s="212">
        <f t="shared" si="244"/>
        <v>58656</v>
      </c>
      <c r="L1123" s="30"/>
    </row>
    <row r="1124" spans="1:49" s="26" customFormat="1" x14ac:dyDescent="0.2">
      <c r="A1124" s="159">
        <v>4</v>
      </c>
      <c r="B1124" s="209" t="s">
        <v>1538</v>
      </c>
      <c r="C1124" s="161" t="s">
        <v>57</v>
      </c>
      <c r="D1124" s="161">
        <v>1</v>
      </c>
      <c r="E1124" s="207">
        <v>19500</v>
      </c>
      <c r="F1124" s="201">
        <f t="shared" si="264"/>
        <v>19500</v>
      </c>
      <c r="G1124" s="161" t="s">
        <v>122</v>
      </c>
      <c r="H1124" s="132"/>
      <c r="I1124" s="212">
        <f t="shared" si="262"/>
        <v>0.16</v>
      </c>
      <c r="J1124" s="212">
        <f t="shared" si="263"/>
        <v>19500</v>
      </c>
      <c r="K1124" s="212">
        <f t="shared" si="244"/>
        <v>3120</v>
      </c>
      <c r="L1124" s="30"/>
    </row>
    <row r="1125" spans="1:49" s="26" customFormat="1" ht="25.5" x14ac:dyDescent="0.2">
      <c r="A1125" s="159">
        <v>5</v>
      </c>
      <c r="B1125" s="160" t="s">
        <v>1563</v>
      </c>
      <c r="C1125" s="161" t="s">
        <v>57</v>
      </c>
      <c r="D1125" s="161">
        <v>2</v>
      </c>
      <c r="E1125" s="207">
        <v>32400</v>
      </c>
      <c r="F1125" s="201">
        <f t="shared" si="264"/>
        <v>64800</v>
      </c>
      <c r="G1125" s="161" t="s">
        <v>122</v>
      </c>
      <c r="H1125" s="132"/>
      <c r="I1125" s="212">
        <f t="shared" si="262"/>
        <v>0.32</v>
      </c>
      <c r="J1125" s="212">
        <f t="shared" si="263"/>
        <v>32400</v>
      </c>
      <c r="K1125" s="212">
        <f t="shared" si="244"/>
        <v>10368</v>
      </c>
      <c r="L1125" s="30"/>
    </row>
    <row r="1126" spans="1:49" s="26" customFormat="1" ht="25.5" x14ac:dyDescent="0.2">
      <c r="A1126" s="159">
        <v>6</v>
      </c>
      <c r="B1126" s="160" t="s">
        <v>1564</v>
      </c>
      <c r="C1126" s="161" t="s">
        <v>57</v>
      </c>
      <c r="D1126" s="161">
        <v>2</v>
      </c>
      <c r="E1126" s="207">
        <v>38400</v>
      </c>
      <c r="F1126" s="201">
        <f t="shared" si="264"/>
        <v>76800</v>
      </c>
      <c r="G1126" s="161" t="s">
        <v>122</v>
      </c>
      <c r="H1126" s="132"/>
      <c r="I1126" s="212">
        <f t="shared" si="262"/>
        <v>0.32</v>
      </c>
      <c r="J1126" s="212">
        <f t="shared" si="263"/>
        <v>38400</v>
      </c>
      <c r="K1126" s="212">
        <f t="shared" si="244"/>
        <v>12288</v>
      </c>
      <c r="L1126" s="30"/>
    </row>
    <row r="1127" spans="1:49" s="26" customFormat="1" ht="25.5" x14ac:dyDescent="0.2">
      <c r="A1127" s="159">
        <v>7</v>
      </c>
      <c r="B1127" s="160" t="s">
        <v>1565</v>
      </c>
      <c r="C1127" s="161" t="s">
        <v>57</v>
      </c>
      <c r="D1127" s="161">
        <v>2</v>
      </c>
      <c r="E1127" s="207">
        <v>34800</v>
      </c>
      <c r="F1127" s="201">
        <f t="shared" si="264"/>
        <v>69600</v>
      </c>
      <c r="G1127" s="161" t="s">
        <v>122</v>
      </c>
      <c r="H1127" s="132"/>
      <c r="I1127" s="212">
        <f t="shared" si="262"/>
        <v>0.32</v>
      </c>
      <c r="J1127" s="212">
        <f t="shared" si="263"/>
        <v>34800</v>
      </c>
      <c r="K1127" s="212">
        <f t="shared" si="244"/>
        <v>11136</v>
      </c>
      <c r="L1127" s="30"/>
    </row>
    <row r="1128" spans="1:49" s="26" customFormat="1" ht="25.5" x14ac:dyDescent="0.2">
      <c r="A1128" s="159">
        <v>8</v>
      </c>
      <c r="B1128" s="160" t="s">
        <v>1566</v>
      </c>
      <c r="C1128" s="161" t="s">
        <v>57</v>
      </c>
      <c r="D1128" s="161">
        <v>2</v>
      </c>
      <c r="E1128" s="207">
        <v>34800</v>
      </c>
      <c r="F1128" s="201">
        <f t="shared" si="264"/>
        <v>69600</v>
      </c>
      <c r="G1128" s="161" t="s">
        <v>122</v>
      </c>
      <c r="H1128" s="132"/>
      <c r="I1128" s="212">
        <f t="shared" si="262"/>
        <v>0.32</v>
      </c>
      <c r="J1128" s="212">
        <f t="shared" si="263"/>
        <v>34800</v>
      </c>
      <c r="K1128" s="212">
        <f t="shared" si="244"/>
        <v>11136</v>
      </c>
      <c r="L1128" s="30"/>
    </row>
    <row r="1129" spans="1:49" s="26" customFormat="1" ht="25.5" x14ac:dyDescent="0.2">
      <c r="A1129" s="159">
        <v>9</v>
      </c>
      <c r="B1129" s="160" t="s">
        <v>1567</v>
      </c>
      <c r="C1129" s="161" t="s">
        <v>57</v>
      </c>
      <c r="D1129" s="161">
        <v>5</v>
      </c>
      <c r="E1129" s="207">
        <v>32400</v>
      </c>
      <c r="F1129" s="201">
        <f t="shared" si="264"/>
        <v>162000</v>
      </c>
      <c r="G1129" s="161" t="s">
        <v>122</v>
      </c>
      <c r="H1129" s="132"/>
      <c r="I1129" s="212">
        <f t="shared" si="262"/>
        <v>0.8</v>
      </c>
      <c r="J1129" s="212">
        <f t="shared" si="263"/>
        <v>32400</v>
      </c>
      <c r="K1129" s="212">
        <f t="shared" si="244"/>
        <v>25920</v>
      </c>
      <c r="L1129" s="30"/>
    </row>
    <row r="1130" spans="1:49" s="26" customFormat="1" x14ac:dyDescent="0.2">
      <c r="A1130" s="159">
        <v>10</v>
      </c>
      <c r="B1130" s="209" t="s">
        <v>1568</v>
      </c>
      <c r="C1130" s="161" t="s">
        <v>57</v>
      </c>
      <c r="D1130" s="161">
        <v>2</v>
      </c>
      <c r="E1130" s="207">
        <v>20800</v>
      </c>
      <c r="F1130" s="201">
        <f t="shared" si="264"/>
        <v>41600</v>
      </c>
      <c r="G1130" s="161" t="s">
        <v>122</v>
      </c>
      <c r="H1130" s="132"/>
      <c r="I1130" s="212">
        <f t="shared" si="262"/>
        <v>0.32</v>
      </c>
      <c r="J1130" s="212">
        <f t="shared" si="263"/>
        <v>20800</v>
      </c>
      <c r="K1130" s="212">
        <f t="shared" si="244"/>
        <v>6656</v>
      </c>
      <c r="L1130" s="30"/>
    </row>
    <row r="1131" spans="1:49" s="26" customFormat="1" x14ac:dyDescent="0.2">
      <c r="A1131" s="159">
        <v>11</v>
      </c>
      <c r="B1131" s="209" t="s">
        <v>1569</v>
      </c>
      <c r="C1131" s="161" t="s">
        <v>57</v>
      </c>
      <c r="D1131" s="161">
        <v>2</v>
      </c>
      <c r="E1131" s="207">
        <v>39000</v>
      </c>
      <c r="F1131" s="201">
        <f t="shared" si="264"/>
        <v>78000</v>
      </c>
      <c r="G1131" s="161" t="s">
        <v>122</v>
      </c>
      <c r="H1131" s="132"/>
      <c r="I1131" s="212">
        <f t="shared" si="262"/>
        <v>0.32</v>
      </c>
      <c r="J1131" s="212">
        <f t="shared" si="263"/>
        <v>39000</v>
      </c>
      <c r="K1131" s="212">
        <f t="shared" si="244"/>
        <v>12480</v>
      </c>
      <c r="L1131" s="30"/>
    </row>
    <row r="1132" spans="1:49" s="26" customFormat="1" x14ac:dyDescent="0.2">
      <c r="A1132" s="159">
        <v>12</v>
      </c>
      <c r="B1132" s="209" t="s">
        <v>1538</v>
      </c>
      <c r="C1132" s="161" t="s">
        <v>57</v>
      </c>
      <c r="D1132" s="161">
        <v>2</v>
      </c>
      <c r="E1132" s="207">
        <v>39000</v>
      </c>
      <c r="F1132" s="201">
        <f t="shared" si="264"/>
        <v>78000</v>
      </c>
      <c r="G1132" s="161" t="s">
        <v>122</v>
      </c>
      <c r="H1132" s="132"/>
      <c r="I1132" s="212">
        <f t="shared" si="262"/>
        <v>0.32</v>
      </c>
      <c r="J1132" s="212">
        <f t="shared" si="263"/>
        <v>39000</v>
      </c>
      <c r="K1132" s="212">
        <f t="shared" ref="K1132:K1185" si="265">I1132*J1132</f>
        <v>12480</v>
      </c>
      <c r="L1132" s="30"/>
    </row>
    <row r="1133" spans="1:49" s="26" customFormat="1" x14ac:dyDescent="0.2">
      <c r="A1133" s="159">
        <v>13</v>
      </c>
      <c r="B1133" s="209" t="s">
        <v>1570</v>
      </c>
      <c r="C1133" s="161" t="s">
        <v>57</v>
      </c>
      <c r="D1133" s="161">
        <v>2</v>
      </c>
      <c r="E1133" s="207">
        <v>81120</v>
      </c>
      <c r="F1133" s="201">
        <f t="shared" si="264"/>
        <v>162240</v>
      </c>
      <c r="G1133" s="161" t="s">
        <v>122</v>
      </c>
      <c r="H1133" s="132"/>
      <c r="I1133" s="212">
        <f t="shared" si="262"/>
        <v>0.32</v>
      </c>
      <c r="J1133" s="212">
        <f t="shared" si="263"/>
        <v>81120</v>
      </c>
      <c r="K1133" s="212">
        <f t="shared" si="265"/>
        <v>25958.400000000001</v>
      </c>
      <c r="L1133" s="30"/>
    </row>
    <row r="1134" spans="1:49" s="26" customFormat="1" x14ac:dyDescent="0.2">
      <c r="A1134" s="159">
        <v>14</v>
      </c>
      <c r="B1134" s="209" t="s">
        <v>1518</v>
      </c>
      <c r="C1134" s="161" t="s">
        <v>57</v>
      </c>
      <c r="D1134" s="161">
        <v>8</v>
      </c>
      <c r="E1134" s="207">
        <v>12500</v>
      </c>
      <c r="F1134" s="201">
        <f t="shared" si="264"/>
        <v>100000</v>
      </c>
      <c r="G1134" s="161" t="s">
        <v>122</v>
      </c>
      <c r="H1134" s="132"/>
      <c r="I1134" s="212">
        <f t="shared" si="262"/>
        <v>1.28</v>
      </c>
      <c r="J1134" s="212">
        <f t="shared" si="263"/>
        <v>12500</v>
      </c>
      <c r="K1134" s="212">
        <f t="shared" si="265"/>
        <v>16000</v>
      </c>
      <c r="L1134" s="30"/>
    </row>
    <row r="1135" spans="1:49" s="26" customFormat="1" ht="13.5" x14ac:dyDescent="0.2">
      <c r="A1135" s="159"/>
      <c r="B1135" s="299" t="s">
        <v>1122</v>
      </c>
      <c r="C1135" s="299"/>
      <c r="D1135" s="299"/>
      <c r="E1135" s="299"/>
      <c r="F1135" s="196">
        <f>SUM(F1121:F1134)</f>
        <v>4750740</v>
      </c>
      <c r="G1135" s="196"/>
      <c r="H1135" s="196"/>
      <c r="I1135" s="196"/>
      <c r="J1135" s="196"/>
      <c r="K1135" s="196">
        <f t="shared" ref="K1135:AW1135" si="266">SUM(K1121:K1134)</f>
        <v>760118.4</v>
      </c>
      <c r="L1135" s="196">
        <f t="shared" si="266"/>
        <v>0</v>
      </c>
      <c r="M1135" s="196">
        <f t="shared" si="266"/>
        <v>0</v>
      </c>
      <c r="N1135" s="196">
        <f t="shared" si="266"/>
        <v>0</v>
      </c>
      <c r="O1135" s="196">
        <f t="shared" si="266"/>
        <v>0</v>
      </c>
      <c r="P1135" s="196">
        <f t="shared" si="266"/>
        <v>0</v>
      </c>
      <c r="Q1135" s="196">
        <f t="shared" si="266"/>
        <v>0</v>
      </c>
      <c r="R1135" s="196">
        <f t="shared" si="266"/>
        <v>0</v>
      </c>
      <c r="S1135" s="196">
        <f t="shared" si="266"/>
        <v>0</v>
      </c>
      <c r="T1135" s="196">
        <f t="shared" si="266"/>
        <v>0</v>
      </c>
      <c r="U1135" s="196">
        <f t="shared" si="266"/>
        <v>0</v>
      </c>
      <c r="V1135" s="196">
        <f t="shared" si="266"/>
        <v>0</v>
      </c>
      <c r="W1135" s="196">
        <f t="shared" si="266"/>
        <v>0</v>
      </c>
      <c r="X1135" s="196">
        <f t="shared" si="266"/>
        <v>0</v>
      </c>
      <c r="Y1135" s="196">
        <f t="shared" si="266"/>
        <v>0</v>
      </c>
      <c r="Z1135" s="196">
        <f t="shared" si="266"/>
        <v>0</v>
      </c>
      <c r="AA1135" s="196">
        <f t="shared" si="266"/>
        <v>0</v>
      </c>
      <c r="AB1135" s="196">
        <f t="shared" si="266"/>
        <v>0</v>
      </c>
      <c r="AC1135" s="196">
        <f t="shared" si="266"/>
        <v>0</v>
      </c>
      <c r="AD1135" s="196">
        <f t="shared" si="266"/>
        <v>0</v>
      </c>
      <c r="AE1135" s="196">
        <f t="shared" si="266"/>
        <v>0</v>
      </c>
      <c r="AF1135" s="196">
        <f t="shared" si="266"/>
        <v>0</v>
      </c>
      <c r="AG1135" s="196">
        <f t="shared" si="266"/>
        <v>0</v>
      </c>
      <c r="AH1135" s="196">
        <f t="shared" si="266"/>
        <v>0</v>
      </c>
      <c r="AI1135" s="196">
        <f t="shared" si="266"/>
        <v>0</v>
      </c>
      <c r="AJ1135" s="196">
        <f t="shared" si="266"/>
        <v>0</v>
      </c>
      <c r="AK1135" s="196">
        <f t="shared" si="266"/>
        <v>0</v>
      </c>
      <c r="AL1135" s="196">
        <f t="shared" si="266"/>
        <v>0</v>
      </c>
      <c r="AM1135" s="196">
        <f t="shared" si="266"/>
        <v>0</v>
      </c>
      <c r="AN1135" s="196">
        <f t="shared" si="266"/>
        <v>0</v>
      </c>
      <c r="AO1135" s="196">
        <f t="shared" si="266"/>
        <v>0</v>
      </c>
      <c r="AP1135" s="196">
        <f t="shared" si="266"/>
        <v>0</v>
      </c>
      <c r="AQ1135" s="196">
        <f t="shared" si="266"/>
        <v>0</v>
      </c>
      <c r="AR1135" s="196">
        <f t="shared" si="266"/>
        <v>0</v>
      </c>
      <c r="AS1135" s="196">
        <f t="shared" si="266"/>
        <v>0</v>
      </c>
      <c r="AT1135" s="196">
        <f t="shared" si="266"/>
        <v>0</v>
      </c>
      <c r="AU1135" s="196">
        <f t="shared" si="266"/>
        <v>0</v>
      </c>
      <c r="AV1135" s="196">
        <f t="shared" si="266"/>
        <v>0</v>
      </c>
      <c r="AW1135" s="196">
        <f t="shared" si="266"/>
        <v>0</v>
      </c>
    </row>
    <row r="1136" spans="1:49" s="26" customFormat="1" ht="13.5" x14ac:dyDescent="0.2">
      <c r="A1136" s="159"/>
      <c r="B1136" s="300" t="s">
        <v>1540</v>
      </c>
      <c r="C1136" s="301"/>
      <c r="D1136" s="301"/>
      <c r="E1136" s="301"/>
      <c r="F1136" s="301"/>
      <c r="G1136" s="302"/>
      <c r="H1136" s="132"/>
      <c r="I1136" s="212">
        <f t="shared" ref="I1136:I1147" si="267">D1136*0.16</f>
        <v>0</v>
      </c>
      <c r="J1136" s="212">
        <f t="shared" ref="J1136:J1147" si="268">E1136</f>
        <v>0</v>
      </c>
      <c r="K1136" s="212">
        <f t="shared" si="265"/>
        <v>0</v>
      </c>
      <c r="L1136" s="30"/>
    </row>
    <row r="1137" spans="1:12" s="26" customFormat="1" ht="38.25" x14ac:dyDescent="0.2">
      <c r="A1137" s="159">
        <v>1</v>
      </c>
      <c r="B1137" s="160" t="s">
        <v>1571</v>
      </c>
      <c r="C1137" s="161" t="s">
        <v>195</v>
      </c>
      <c r="D1137" s="161">
        <v>1</v>
      </c>
      <c r="E1137" s="207">
        <v>576000</v>
      </c>
      <c r="F1137" s="201">
        <f t="shared" ref="F1137:F1147" si="269">D1137*E1137</f>
        <v>576000</v>
      </c>
      <c r="G1137" s="161" t="s">
        <v>122</v>
      </c>
      <c r="H1137" s="132"/>
      <c r="I1137" s="212">
        <f t="shared" si="267"/>
        <v>0.16</v>
      </c>
      <c r="J1137" s="212">
        <f t="shared" si="268"/>
        <v>576000</v>
      </c>
      <c r="K1137" s="212">
        <f t="shared" si="265"/>
        <v>92160</v>
      </c>
      <c r="L1137" s="30"/>
    </row>
    <row r="1138" spans="1:12" s="26" customFormat="1" ht="38.25" x14ac:dyDescent="0.2">
      <c r="A1138" s="159">
        <v>2</v>
      </c>
      <c r="B1138" s="160" t="s">
        <v>1572</v>
      </c>
      <c r="C1138" s="161" t="s">
        <v>195</v>
      </c>
      <c r="D1138" s="161">
        <v>1</v>
      </c>
      <c r="E1138" s="207">
        <v>661200</v>
      </c>
      <c r="F1138" s="201">
        <f t="shared" si="269"/>
        <v>661200</v>
      </c>
      <c r="G1138" s="161" t="s">
        <v>122</v>
      </c>
      <c r="H1138" s="132"/>
      <c r="I1138" s="212">
        <f t="shared" si="267"/>
        <v>0.16</v>
      </c>
      <c r="J1138" s="212">
        <f t="shared" si="268"/>
        <v>661200</v>
      </c>
      <c r="K1138" s="212">
        <f t="shared" si="265"/>
        <v>105792</v>
      </c>
      <c r="L1138" s="30"/>
    </row>
    <row r="1139" spans="1:12" s="26" customFormat="1" ht="38.25" x14ac:dyDescent="0.2">
      <c r="A1139" s="159">
        <v>3</v>
      </c>
      <c r="B1139" s="160" t="s">
        <v>1573</v>
      </c>
      <c r="C1139" s="161" t="s">
        <v>195</v>
      </c>
      <c r="D1139" s="161">
        <v>1</v>
      </c>
      <c r="E1139" s="207">
        <v>555600</v>
      </c>
      <c r="F1139" s="201">
        <f t="shared" si="269"/>
        <v>555600</v>
      </c>
      <c r="G1139" s="161" t="s">
        <v>122</v>
      </c>
      <c r="H1139" s="132"/>
      <c r="I1139" s="212">
        <f t="shared" si="267"/>
        <v>0.16</v>
      </c>
      <c r="J1139" s="212">
        <f t="shared" si="268"/>
        <v>555600</v>
      </c>
      <c r="K1139" s="212">
        <f t="shared" si="265"/>
        <v>88896</v>
      </c>
      <c r="L1139" s="30"/>
    </row>
    <row r="1140" spans="1:12" s="26" customFormat="1" ht="25.5" x14ac:dyDescent="0.2">
      <c r="A1140" s="159">
        <v>4</v>
      </c>
      <c r="B1140" s="160" t="s">
        <v>1524</v>
      </c>
      <c r="C1140" s="161" t="s">
        <v>57</v>
      </c>
      <c r="D1140" s="161">
        <v>5</v>
      </c>
      <c r="E1140" s="207">
        <v>117000</v>
      </c>
      <c r="F1140" s="201">
        <f t="shared" si="269"/>
        <v>585000</v>
      </c>
      <c r="G1140" s="161" t="s">
        <v>122</v>
      </c>
      <c r="H1140" s="132"/>
      <c r="I1140" s="212">
        <f t="shared" si="267"/>
        <v>0.8</v>
      </c>
      <c r="J1140" s="212">
        <f t="shared" si="268"/>
        <v>117000</v>
      </c>
      <c r="K1140" s="212">
        <f t="shared" si="265"/>
        <v>93600</v>
      </c>
      <c r="L1140" s="30"/>
    </row>
    <row r="1141" spans="1:12" s="26" customFormat="1" x14ac:dyDescent="0.2">
      <c r="A1141" s="159">
        <v>5</v>
      </c>
      <c r="B1141" s="160" t="s">
        <v>1525</v>
      </c>
      <c r="C1141" s="161" t="s">
        <v>57</v>
      </c>
      <c r="D1141" s="161">
        <v>5</v>
      </c>
      <c r="E1141" s="207">
        <v>2500</v>
      </c>
      <c r="F1141" s="201">
        <f t="shared" si="269"/>
        <v>12500</v>
      </c>
      <c r="G1141" s="161" t="s">
        <v>122</v>
      </c>
      <c r="H1141" s="132"/>
      <c r="I1141" s="212">
        <f t="shared" si="267"/>
        <v>0.8</v>
      </c>
      <c r="J1141" s="212">
        <f t="shared" si="268"/>
        <v>2500</v>
      </c>
      <c r="K1141" s="212">
        <f t="shared" si="265"/>
        <v>2000</v>
      </c>
      <c r="L1141" s="30"/>
    </row>
    <row r="1142" spans="1:12" s="26" customFormat="1" x14ac:dyDescent="0.2">
      <c r="A1142" s="159">
        <v>6</v>
      </c>
      <c r="B1142" s="209" t="s">
        <v>1543</v>
      </c>
      <c r="C1142" s="161" t="s">
        <v>57</v>
      </c>
      <c r="D1142" s="161">
        <v>2</v>
      </c>
      <c r="E1142" s="207">
        <v>2040000</v>
      </c>
      <c r="F1142" s="201">
        <f t="shared" si="269"/>
        <v>4080000</v>
      </c>
      <c r="G1142" s="161" t="s">
        <v>122</v>
      </c>
      <c r="H1142" s="132"/>
      <c r="I1142" s="212">
        <f t="shared" si="267"/>
        <v>0.32</v>
      </c>
      <c r="J1142" s="212">
        <f t="shared" si="268"/>
        <v>2040000</v>
      </c>
      <c r="K1142" s="212">
        <f t="shared" si="265"/>
        <v>652800</v>
      </c>
      <c r="L1142" s="30"/>
    </row>
    <row r="1143" spans="1:12" s="26" customFormat="1" x14ac:dyDescent="0.2">
      <c r="A1143" s="159">
        <v>7</v>
      </c>
      <c r="B1143" s="209" t="s">
        <v>1544</v>
      </c>
      <c r="C1143" s="161" t="s">
        <v>57</v>
      </c>
      <c r="D1143" s="161">
        <v>2</v>
      </c>
      <c r="E1143" s="207">
        <v>2400000</v>
      </c>
      <c r="F1143" s="201">
        <f t="shared" si="269"/>
        <v>4800000</v>
      </c>
      <c r="G1143" s="161" t="s">
        <v>122</v>
      </c>
      <c r="H1143" s="132"/>
      <c r="I1143" s="212">
        <f t="shared" si="267"/>
        <v>0.32</v>
      </c>
      <c r="J1143" s="212">
        <f t="shared" si="268"/>
        <v>2400000</v>
      </c>
      <c r="K1143" s="212">
        <f t="shared" si="265"/>
        <v>768000</v>
      </c>
      <c r="L1143" s="30"/>
    </row>
    <row r="1144" spans="1:12" s="26" customFormat="1" x14ac:dyDescent="0.2">
      <c r="A1144" s="159">
        <v>8</v>
      </c>
      <c r="B1144" s="209" t="s">
        <v>1527</v>
      </c>
      <c r="C1144" s="161" t="s">
        <v>57</v>
      </c>
      <c r="D1144" s="161">
        <v>2</v>
      </c>
      <c r="E1144" s="207">
        <v>22300</v>
      </c>
      <c r="F1144" s="201">
        <f t="shared" si="269"/>
        <v>44600</v>
      </c>
      <c r="G1144" s="161" t="s">
        <v>122</v>
      </c>
      <c r="H1144" s="132"/>
      <c r="I1144" s="212">
        <f t="shared" si="267"/>
        <v>0.32</v>
      </c>
      <c r="J1144" s="212">
        <f t="shared" si="268"/>
        <v>22300</v>
      </c>
      <c r="K1144" s="212">
        <f t="shared" si="265"/>
        <v>7136</v>
      </c>
      <c r="L1144" s="30"/>
    </row>
    <row r="1145" spans="1:12" s="26" customFormat="1" x14ac:dyDescent="0.2">
      <c r="A1145" s="159">
        <v>9</v>
      </c>
      <c r="B1145" s="209" t="s">
        <v>1574</v>
      </c>
      <c r="C1145" s="161" t="s">
        <v>57</v>
      </c>
      <c r="D1145" s="161">
        <v>1</v>
      </c>
      <c r="E1145" s="207">
        <v>390000</v>
      </c>
      <c r="F1145" s="201">
        <f t="shared" si="269"/>
        <v>390000</v>
      </c>
      <c r="G1145" s="161" t="s">
        <v>122</v>
      </c>
      <c r="H1145" s="132"/>
      <c r="I1145" s="212">
        <f t="shared" si="267"/>
        <v>0.16</v>
      </c>
      <c r="J1145" s="212">
        <f t="shared" si="268"/>
        <v>390000</v>
      </c>
      <c r="K1145" s="212">
        <f t="shared" si="265"/>
        <v>62400</v>
      </c>
      <c r="L1145" s="30"/>
    </row>
    <row r="1146" spans="1:12" s="26" customFormat="1" x14ac:dyDescent="0.2">
      <c r="A1146" s="159">
        <v>10</v>
      </c>
      <c r="B1146" s="209" t="s">
        <v>1575</v>
      </c>
      <c r="C1146" s="161" t="s">
        <v>57</v>
      </c>
      <c r="D1146" s="161">
        <v>1</v>
      </c>
      <c r="E1146" s="207">
        <v>220000</v>
      </c>
      <c r="F1146" s="201">
        <f t="shared" si="269"/>
        <v>220000</v>
      </c>
      <c r="G1146" s="161" t="s">
        <v>122</v>
      </c>
      <c r="H1146" s="132"/>
      <c r="I1146" s="212">
        <f t="shared" si="267"/>
        <v>0.16</v>
      </c>
      <c r="J1146" s="212">
        <f t="shared" si="268"/>
        <v>220000</v>
      </c>
      <c r="K1146" s="212">
        <f t="shared" si="265"/>
        <v>35200</v>
      </c>
      <c r="L1146" s="30"/>
    </row>
    <row r="1147" spans="1:12" s="26" customFormat="1" x14ac:dyDescent="0.2">
      <c r="A1147" s="159">
        <v>11</v>
      </c>
      <c r="B1147" s="209" t="s">
        <v>1576</v>
      </c>
      <c r="C1147" s="161" t="s">
        <v>57</v>
      </c>
      <c r="D1147" s="161">
        <v>1</v>
      </c>
      <c r="E1147" s="207">
        <v>221000</v>
      </c>
      <c r="F1147" s="201">
        <f t="shared" si="269"/>
        <v>221000</v>
      </c>
      <c r="G1147" s="161" t="s">
        <v>122</v>
      </c>
      <c r="H1147" s="132"/>
      <c r="I1147" s="212">
        <f t="shared" si="267"/>
        <v>0.16</v>
      </c>
      <c r="J1147" s="212">
        <f t="shared" si="268"/>
        <v>221000</v>
      </c>
      <c r="K1147" s="212">
        <f t="shared" si="265"/>
        <v>35360</v>
      </c>
      <c r="L1147" s="30"/>
    </row>
    <row r="1148" spans="1:12" s="26" customFormat="1" ht="13.5" x14ac:dyDescent="0.25">
      <c r="A1148" s="159"/>
      <c r="B1148" s="299" t="s">
        <v>1122</v>
      </c>
      <c r="C1148" s="299"/>
      <c r="D1148" s="299"/>
      <c r="E1148" s="299"/>
      <c r="F1148" s="213">
        <f>SUM(F1137:F1147)</f>
        <v>12145900</v>
      </c>
      <c r="G1148" s="213"/>
      <c r="H1148" s="213"/>
      <c r="I1148" s="213"/>
      <c r="J1148" s="213"/>
      <c r="K1148" s="213">
        <f>SUM(K1137:K1147)</f>
        <v>1943344</v>
      </c>
      <c r="L1148" s="30"/>
    </row>
    <row r="1149" spans="1:12" s="26" customFormat="1" ht="13.5" x14ac:dyDescent="0.2">
      <c r="A1149" s="159"/>
      <c r="B1149" s="300" t="s">
        <v>1549</v>
      </c>
      <c r="C1149" s="301"/>
      <c r="D1149" s="301"/>
      <c r="E1149" s="301"/>
      <c r="F1149" s="301"/>
      <c r="G1149" s="302"/>
      <c r="H1149" s="132"/>
      <c r="I1149" s="212">
        <f t="shared" ref="I1149:I1158" si="270">D1149*0.16</f>
        <v>0</v>
      </c>
      <c r="J1149" s="212">
        <f t="shared" ref="J1149:J1158" si="271">E1149</f>
        <v>0</v>
      </c>
      <c r="K1149" s="212">
        <f t="shared" si="265"/>
        <v>0</v>
      </c>
      <c r="L1149" s="30"/>
    </row>
    <row r="1150" spans="1:12" s="26" customFormat="1" x14ac:dyDescent="0.2">
      <c r="A1150" s="159">
        <v>1</v>
      </c>
      <c r="B1150" s="209" t="s">
        <v>1577</v>
      </c>
      <c r="C1150" s="161" t="s">
        <v>57</v>
      </c>
      <c r="D1150" s="161">
        <v>5</v>
      </c>
      <c r="E1150" s="207">
        <v>162500</v>
      </c>
      <c r="F1150" s="201">
        <f t="shared" ref="F1150:F1158" si="272">D1150*E1150</f>
        <v>812500</v>
      </c>
      <c r="G1150" s="161" t="s">
        <v>122</v>
      </c>
      <c r="H1150" s="132"/>
      <c r="I1150" s="212">
        <f t="shared" si="270"/>
        <v>0.8</v>
      </c>
      <c r="J1150" s="212">
        <f t="shared" si="271"/>
        <v>162500</v>
      </c>
      <c r="K1150" s="212">
        <f t="shared" si="265"/>
        <v>130000</v>
      </c>
      <c r="L1150" s="30"/>
    </row>
    <row r="1151" spans="1:12" s="26" customFormat="1" x14ac:dyDescent="0.2">
      <c r="A1151" s="159">
        <v>2</v>
      </c>
      <c r="B1151" s="209" t="s">
        <v>1578</v>
      </c>
      <c r="C1151" s="161" t="s">
        <v>57</v>
      </c>
      <c r="D1151" s="161">
        <v>4</v>
      </c>
      <c r="E1151" s="207">
        <v>2500</v>
      </c>
      <c r="F1151" s="201">
        <f t="shared" si="272"/>
        <v>10000</v>
      </c>
      <c r="G1151" s="161" t="s">
        <v>122</v>
      </c>
      <c r="H1151" s="132"/>
      <c r="I1151" s="212">
        <f t="shared" si="270"/>
        <v>0.64</v>
      </c>
      <c r="J1151" s="212">
        <f t="shared" si="271"/>
        <v>2500</v>
      </c>
      <c r="K1151" s="212">
        <f t="shared" si="265"/>
        <v>1600</v>
      </c>
      <c r="L1151" s="30"/>
    </row>
    <row r="1152" spans="1:12" s="26" customFormat="1" x14ac:dyDescent="0.2">
      <c r="A1152" s="159">
        <v>3</v>
      </c>
      <c r="B1152" s="209" t="s">
        <v>1555</v>
      </c>
      <c r="C1152" s="161" t="s">
        <v>57</v>
      </c>
      <c r="D1152" s="161">
        <v>4</v>
      </c>
      <c r="E1152" s="207">
        <v>17000</v>
      </c>
      <c r="F1152" s="201">
        <f t="shared" si="272"/>
        <v>68000</v>
      </c>
      <c r="G1152" s="161" t="s">
        <v>122</v>
      </c>
      <c r="H1152" s="132"/>
      <c r="I1152" s="212">
        <f t="shared" si="270"/>
        <v>0.64</v>
      </c>
      <c r="J1152" s="212">
        <f t="shared" si="271"/>
        <v>17000</v>
      </c>
      <c r="K1152" s="212">
        <f t="shared" si="265"/>
        <v>10880</v>
      </c>
      <c r="L1152" s="30"/>
    </row>
    <row r="1153" spans="1:12" s="26" customFormat="1" x14ac:dyDescent="0.2">
      <c r="A1153" s="159">
        <v>4</v>
      </c>
      <c r="B1153" s="209" t="s">
        <v>1579</v>
      </c>
      <c r="C1153" s="161" t="s">
        <v>57</v>
      </c>
      <c r="D1153" s="161">
        <v>4</v>
      </c>
      <c r="E1153" s="207">
        <v>17000</v>
      </c>
      <c r="F1153" s="201">
        <f t="shared" si="272"/>
        <v>68000</v>
      </c>
      <c r="G1153" s="161" t="s">
        <v>122</v>
      </c>
      <c r="H1153" s="132"/>
      <c r="I1153" s="212">
        <f t="shared" si="270"/>
        <v>0.64</v>
      </c>
      <c r="J1153" s="212">
        <f t="shared" si="271"/>
        <v>17000</v>
      </c>
      <c r="K1153" s="212">
        <f t="shared" si="265"/>
        <v>10880</v>
      </c>
      <c r="L1153" s="30"/>
    </row>
    <row r="1154" spans="1:12" s="26" customFormat="1" x14ac:dyDescent="0.2">
      <c r="A1154" s="159">
        <v>5</v>
      </c>
      <c r="B1154" s="209" t="s">
        <v>1580</v>
      </c>
      <c r="C1154" s="161" t="s">
        <v>57</v>
      </c>
      <c r="D1154" s="161">
        <v>10</v>
      </c>
      <c r="E1154" s="207">
        <v>17000</v>
      </c>
      <c r="F1154" s="201">
        <f t="shared" si="272"/>
        <v>170000</v>
      </c>
      <c r="G1154" s="161" t="s">
        <v>122</v>
      </c>
      <c r="H1154" s="132"/>
      <c r="I1154" s="212">
        <f t="shared" si="270"/>
        <v>1.6</v>
      </c>
      <c r="J1154" s="212">
        <f t="shared" si="271"/>
        <v>17000</v>
      </c>
      <c r="K1154" s="212">
        <f t="shared" si="265"/>
        <v>27200</v>
      </c>
      <c r="L1154" s="30"/>
    </row>
    <row r="1155" spans="1:12" s="26" customFormat="1" x14ac:dyDescent="0.2">
      <c r="A1155" s="159">
        <v>6</v>
      </c>
      <c r="B1155" s="209" t="s">
        <v>1581</v>
      </c>
      <c r="C1155" s="161" t="s">
        <v>57</v>
      </c>
      <c r="D1155" s="161">
        <v>10</v>
      </c>
      <c r="E1155" s="207">
        <v>15600</v>
      </c>
      <c r="F1155" s="201">
        <f t="shared" si="272"/>
        <v>156000</v>
      </c>
      <c r="G1155" s="161" t="s">
        <v>122</v>
      </c>
      <c r="H1155" s="132"/>
      <c r="I1155" s="212">
        <f t="shared" si="270"/>
        <v>1.6</v>
      </c>
      <c r="J1155" s="212">
        <f t="shared" si="271"/>
        <v>15600</v>
      </c>
      <c r="K1155" s="212">
        <f t="shared" si="265"/>
        <v>24960</v>
      </c>
      <c r="L1155" s="30"/>
    </row>
    <row r="1156" spans="1:12" s="26" customFormat="1" x14ac:dyDescent="0.2">
      <c r="A1156" s="159">
        <v>7</v>
      </c>
      <c r="B1156" s="209" t="s">
        <v>1582</v>
      </c>
      <c r="C1156" s="161" t="s">
        <v>57</v>
      </c>
      <c r="D1156" s="161">
        <v>10</v>
      </c>
      <c r="E1156" s="207">
        <v>14500</v>
      </c>
      <c r="F1156" s="201">
        <f t="shared" si="272"/>
        <v>145000</v>
      </c>
      <c r="G1156" s="161" t="s">
        <v>122</v>
      </c>
      <c r="H1156" s="132"/>
      <c r="I1156" s="212">
        <f t="shared" si="270"/>
        <v>1.6</v>
      </c>
      <c r="J1156" s="212">
        <f t="shared" si="271"/>
        <v>14500</v>
      </c>
      <c r="K1156" s="212">
        <f t="shared" si="265"/>
        <v>23200</v>
      </c>
      <c r="L1156" s="30"/>
    </row>
    <row r="1157" spans="1:12" s="26" customFormat="1" x14ac:dyDescent="0.2">
      <c r="A1157" s="159">
        <v>8</v>
      </c>
      <c r="B1157" s="209" t="s">
        <v>1583</v>
      </c>
      <c r="C1157" s="161" t="s">
        <v>57</v>
      </c>
      <c r="D1157" s="161">
        <v>4</v>
      </c>
      <c r="E1157" s="207">
        <v>111000</v>
      </c>
      <c r="F1157" s="201">
        <f t="shared" si="272"/>
        <v>444000</v>
      </c>
      <c r="G1157" s="161" t="s">
        <v>122</v>
      </c>
      <c r="H1157" s="132"/>
      <c r="I1157" s="212">
        <f t="shared" si="270"/>
        <v>0.64</v>
      </c>
      <c r="J1157" s="212">
        <f t="shared" si="271"/>
        <v>111000</v>
      </c>
      <c r="K1157" s="212">
        <f t="shared" si="265"/>
        <v>71040</v>
      </c>
      <c r="L1157" s="30"/>
    </row>
    <row r="1158" spans="1:12" s="26" customFormat="1" x14ac:dyDescent="0.2">
      <c r="A1158" s="159">
        <v>9</v>
      </c>
      <c r="B1158" s="209" t="s">
        <v>1584</v>
      </c>
      <c r="C1158" s="161" t="s">
        <v>57</v>
      </c>
      <c r="D1158" s="161">
        <v>5</v>
      </c>
      <c r="E1158" s="207">
        <v>114500</v>
      </c>
      <c r="F1158" s="201">
        <f t="shared" si="272"/>
        <v>572500</v>
      </c>
      <c r="G1158" s="161" t="s">
        <v>122</v>
      </c>
      <c r="H1158" s="132"/>
      <c r="I1158" s="212">
        <f t="shared" si="270"/>
        <v>0.8</v>
      </c>
      <c r="J1158" s="212">
        <f t="shared" si="271"/>
        <v>114500</v>
      </c>
      <c r="K1158" s="212">
        <f t="shared" si="265"/>
        <v>91600</v>
      </c>
      <c r="L1158" s="30"/>
    </row>
    <row r="1159" spans="1:12" s="26" customFormat="1" ht="13.5" x14ac:dyDescent="0.25">
      <c r="A1159" s="159"/>
      <c r="B1159" s="299" t="s">
        <v>1122</v>
      </c>
      <c r="C1159" s="299"/>
      <c r="D1159" s="299"/>
      <c r="E1159" s="299"/>
      <c r="F1159" s="213">
        <f>SUM(F1150:F1158)</f>
        <v>2446000</v>
      </c>
      <c r="G1159" s="213"/>
      <c r="H1159" s="213"/>
      <c r="I1159" s="213"/>
      <c r="J1159" s="213"/>
      <c r="K1159" s="213">
        <f t="shared" ref="K1159" si="273">SUM(K1150:K1158)</f>
        <v>391360</v>
      </c>
      <c r="L1159" s="30"/>
    </row>
    <row r="1160" spans="1:12" s="26" customFormat="1" ht="13.5" x14ac:dyDescent="0.2">
      <c r="A1160" s="159"/>
      <c r="B1160" s="300" t="s">
        <v>1559</v>
      </c>
      <c r="C1160" s="301"/>
      <c r="D1160" s="301"/>
      <c r="E1160" s="301"/>
      <c r="F1160" s="301"/>
      <c r="G1160" s="302"/>
      <c r="H1160" s="132"/>
      <c r="I1160" s="212">
        <f t="shared" ref="I1160:I1170" si="274">D1160*0.16</f>
        <v>0</v>
      </c>
      <c r="J1160" s="212">
        <f t="shared" ref="J1160:J1170" si="275">E1160</f>
        <v>0</v>
      </c>
      <c r="K1160" s="212">
        <f t="shared" si="265"/>
        <v>0</v>
      </c>
      <c r="L1160" s="30"/>
    </row>
    <row r="1161" spans="1:12" s="26" customFormat="1" ht="25.5" x14ac:dyDescent="0.2">
      <c r="A1161" s="159">
        <v>1</v>
      </c>
      <c r="B1161" s="160" t="s">
        <v>1585</v>
      </c>
      <c r="C1161" s="161" t="s">
        <v>57</v>
      </c>
      <c r="D1161" s="161">
        <v>6</v>
      </c>
      <c r="E1161" s="207">
        <v>62400</v>
      </c>
      <c r="F1161" s="201">
        <f t="shared" ref="F1161:F1170" si="276">D1161*E1161</f>
        <v>374400</v>
      </c>
      <c r="G1161" s="161" t="s">
        <v>122</v>
      </c>
      <c r="H1161" s="132"/>
      <c r="I1161" s="212">
        <f t="shared" si="274"/>
        <v>0.96</v>
      </c>
      <c r="J1161" s="212">
        <f t="shared" si="275"/>
        <v>62400</v>
      </c>
      <c r="K1161" s="212">
        <f t="shared" si="265"/>
        <v>59904</v>
      </c>
      <c r="L1161" s="30"/>
    </row>
    <row r="1162" spans="1:12" s="26" customFormat="1" x14ac:dyDescent="0.2">
      <c r="A1162" s="159">
        <v>2</v>
      </c>
      <c r="B1162" s="160" t="s">
        <v>1586</v>
      </c>
      <c r="C1162" s="161" t="s">
        <v>57</v>
      </c>
      <c r="D1162" s="161">
        <v>1</v>
      </c>
      <c r="E1162" s="207">
        <v>39000</v>
      </c>
      <c r="F1162" s="201">
        <f t="shared" si="276"/>
        <v>39000</v>
      </c>
      <c r="G1162" s="161" t="s">
        <v>122</v>
      </c>
      <c r="H1162" s="132"/>
      <c r="I1162" s="212">
        <f t="shared" si="274"/>
        <v>0.16</v>
      </c>
      <c r="J1162" s="212">
        <f t="shared" si="275"/>
        <v>39000</v>
      </c>
      <c r="K1162" s="212">
        <f t="shared" si="265"/>
        <v>6240</v>
      </c>
      <c r="L1162" s="30"/>
    </row>
    <row r="1163" spans="1:12" s="26" customFormat="1" ht="25.5" x14ac:dyDescent="0.2">
      <c r="A1163" s="159">
        <v>3</v>
      </c>
      <c r="B1163" s="160" t="s">
        <v>1587</v>
      </c>
      <c r="C1163" s="161" t="s">
        <v>57</v>
      </c>
      <c r="D1163" s="161">
        <v>2</v>
      </c>
      <c r="E1163" s="207">
        <v>35490</v>
      </c>
      <c r="F1163" s="201">
        <f t="shared" si="276"/>
        <v>70980</v>
      </c>
      <c r="G1163" s="161" t="s">
        <v>122</v>
      </c>
      <c r="H1163" s="132"/>
      <c r="I1163" s="212">
        <f t="shared" si="274"/>
        <v>0.32</v>
      </c>
      <c r="J1163" s="212">
        <f t="shared" si="275"/>
        <v>35490</v>
      </c>
      <c r="K1163" s="212">
        <f t="shared" si="265"/>
        <v>11356.800000000001</v>
      </c>
      <c r="L1163" s="30"/>
    </row>
    <row r="1164" spans="1:12" s="26" customFormat="1" ht="25.5" x14ac:dyDescent="0.2">
      <c r="A1164" s="159">
        <v>4</v>
      </c>
      <c r="B1164" s="160" t="s">
        <v>1588</v>
      </c>
      <c r="C1164" s="161" t="s">
        <v>57</v>
      </c>
      <c r="D1164" s="161">
        <v>2</v>
      </c>
      <c r="E1164" s="207">
        <v>33085</v>
      </c>
      <c r="F1164" s="201">
        <f t="shared" si="276"/>
        <v>66170</v>
      </c>
      <c r="G1164" s="161" t="s">
        <v>122</v>
      </c>
      <c r="H1164" s="132"/>
      <c r="I1164" s="212">
        <f t="shared" si="274"/>
        <v>0.32</v>
      </c>
      <c r="J1164" s="212">
        <f t="shared" si="275"/>
        <v>33085</v>
      </c>
      <c r="K1164" s="212">
        <f t="shared" si="265"/>
        <v>10587.2</v>
      </c>
      <c r="L1164" s="30"/>
    </row>
    <row r="1165" spans="1:12" s="26" customFormat="1" ht="25.5" x14ac:dyDescent="0.2">
      <c r="A1165" s="159">
        <v>5</v>
      </c>
      <c r="B1165" s="160" t="s">
        <v>1589</v>
      </c>
      <c r="C1165" s="161" t="s">
        <v>57</v>
      </c>
      <c r="D1165" s="161">
        <v>2</v>
      </c>
      <c r="E1165" s="207">
        <v>35490</v>
      </c>
      <c r="F1165" s="201">
        <f t="shared" si="276"/>
        <v>70980</v>
      </c>
      <c r="G1165" s="161" t="s">
        <v>122</v>
      </c>
      <c r="H1165" s="132"/>
      <c r="I1165" s="212">
        <f t="shared" si="274"/>
        <v>0.32</v>
      </c>
      <c r="J1165" s="212">
        <f t="shared" si="275"/>
        <v>35490</v>
      </c>
      <c r="K1165" s="212">
        <f t="shared" si="265"/>
        <v>11356.800000000001</v>
      </c>
      <c r="L1165" s="30"/>
    </row>
    <row r="1166" spans="1:12" s="26" customFormat="1" ht="25.5" x14ac:dyDescent="0.2">
      <c r="A1166" s="159">
        <v>6</v>
      </c>
      <c r="B1166" s="160" t="s">
        <v>1590</v>
      </c>
      <c r="C1166" s="161" t="s">
        <v>57</v>
      </c>
      <c r="D1166" s="161">
        <v>5</v>
      </c>
      <c r="E1166" s="207">
        <v>35490</v>
      </c>
      <c r="F1166" s="201">
        <f t="shared" si="276"/>
        <v>177450</v>
      </c>
      <c r="G1166" s="161" t="s">
        <v>122</v>
      </c>
      <c r="H1166" s="132"/>
      <c r="I1166" s="212">
        <f t="shared" si="274"/>
        <v>0.8</v>
      </c>
      <c r="J1166" s="212">
        <f t="shared" si="275"/>
        <v>35490</v>
      </c>
      <c r="K1166" s="212">
        <f t="shared" si="265"/>
        <v>28392</v>
      </c>
      <c r="L1166" s="30"/>
    </row>
    <row r="1167" spans="1:12" s="26" customFormat="1" x14ac:dyDescent="0.2">
      <c r="A1167" s="159">
        <v>7</v>
      </c>
      <c r="B1167" s="209" t="s">
        <v>1568</v>
      </c>
      <c r="C1167" s="161" t="s">
        <v>57</v>
      </c>
      <c r="D1167" s="161">
        <v>2</v>
      </c>
      <c r="E1167" s="207">
        <v>20800</v>
      </c>
      <c r="F1167" s="201">
        <f t="shared" si="276"/>
        <v>41600</v>
      </c>
      <c r="G1167" s="161" t="s">
        <v>122</v>
      </c>
      <c r="H1167" s="132"/>
      <c r="I1167" s="212">
        <f t="shared" si="274"/>
        <v>0.32</v>
      </c>
      <c r="J1167" s="212">
        <f t="shared" si="275"/>
        <v>20800</v>
      </c>
      <c r="K1167" s="212">
        <f t="shared" si="265"/>
        <v>6656</v>
      </c>
      <c r="L1167" s="30"/>
    </row>
    <row r="1168" spans="1:12" s="26" customFormat="1" x14ac:dyDescent="0.2">
      <c r="A1168" s="159">
        <v>8</v>
      </c>
      <c r="B1168" s="209" t="s">
        <v>1569</v>
      </c>
      <c r="C1168" s="161" t="s">
        <v>57</v>
      </c>
      <c r="D1168" s="161">
        <v>2</v>
      </c>
      <c r="E1168" s="207">
        <v>39000</v>
      </c>
      <c r="F1168" s="201">
        <f t="shared" si="276"/>
        <v>78000</v>
      </c>
      <c r="G1168" s="161" t="s">
        <v>122</v>
      </c>
      <c r="H1168" s="132"/>
      <c r="I1168" s="212">
        <f t="shared" si="274"/>
        <v>0.32</v>
      </c>
      <c r="J1168" s="212">
        <f t="shared" si="275"/>
        <v>39000</v>
      </c>
      <c r="K1168" s="212">
        <f t="shared" si="265"/>
        <v>12480</v>
      </c>
      <c r="L1168" s="30"/>
    </row>
    <row r="1169" spans="1:49" s="26" customFormat="1" x14ac:dyDescent="0.2">
      <c r="A1169" s="159">
        <v>9</v>
      </c>
      <c r="B1169" s="209" t="s">
        <v>1538</v>
      </c>
      <c r="C1169" s="161" t="s">
        <v>57</v>
      </c>
      <c r="D1169" s="161">
        <v>2</v>
      </c>
      <c r="E1169" s="207">
        <v>39000</v>
      </c>
      <c r="F1169" s="201">
        <f t="shared" si="276"/>
        <v>78000</v>
      </c>
      <c r="G1169" s="161" t="s">
        <v>122</v>
      </c>
      <c r="H1169" s="132"/>
      <c r="I1169" s="212">
        <f t="shared" si="274"/>
        <v>0.32</v>
      </c>
      <c r="J1169" s="212">
        <f t="shared" si="275"/>
        <v>39000</v>
      </c>
      <c r="K1169" s="212">
        <f t="shared" si="265"/>
        <v>12480</v>
      </c>
      <c r="L1169" s="30"/>
    </row>
    <row r="1170" spans="1:49" s="26" customFormat="1" x14ac:dyDescent="0.2">
      <c r="A1170" s="159">
        <v>10</v>
      </c>
      <c r="B1170" s="209" t="s">
        <v>1518</v>
      </c>
      <c r="C1170" s="161" t="s">
        <v>57</v>
      </c>
      <c r="D1170" s="161">
        <v>6</v>
      </c>
      <c r="E1170" s="207">
        <v>12500</v>
      </c>
      <c r="F1170" s="201">
        <f t="shared" si="276"/>
        <v>75000</v>
      </c>
      <c r="G1170" s="161" t="s">
        <v>122</v>
      </c>
      <c r="H1170" s="132"/>
      <c r="I1170" s="212">
        <f t="shared" si="274"/>
        <v>0.96</v>
      </c>
      <c r="J1170" s="212">
        <f t="shared" si="275"/>
        <v>12500</v>
      </c>
      <c r="K1170" s="212">
        <f t="shared" si="265"/>
        <v>12000</v>
      </c>
      <c r="L1170" s="30"/>
    </row>
    <row r="1171" spans="1:49" s="26" customFormat="1" ht="13.5" x14ac:dyDescent="0.25">
      <c r="A1171" s="159"/>
      <c r="B1171" s="197"/>
      <c r="C1171" s="197"/>
      <c r="D1171" s="197"/>
      <c r="E1171" s="210"/>
      <c r="F1171" s="213">
        <f>SUM(F1161:F1170)</f>
        <v>1071580</v>
      </c>
      <c r="G1171" s="213"/>
      <c r="H1171" s="213"/>
      <c r="I1171" s="213"/>
      <c r="J1171" s="213"/>
      <c r="K1171" s="213">
        <f>SUM(K1161:K1170)</f>
        <v>171452.79999999999</v>
      </c>
      <c r="L1171" s="30"/>
    </row>
    <row r="1172" spans="1:49" s="26" customFormat="1" ht="13.5" x14ac:dyDescent="0.2">
      <c r="A1172" s="159"/>
      <c r="B1172" s="300" t="s">
        <v>1540</v>
      </c>
      <c r="C1172" s="301"/>
      <c r="D1172" s="301"/>
      <c r="E1172" s="301"/>
      <c r="F1172" s="301"/>
      <c r="G1172" s="302"/>
      <c r="H1172" s="132"/>
      <c r="I1172" s="212"/>
      <c r="J1172" s="212"/>
      <c r="K1172" s="212"/>
      <c r="L1172" s="30"/>
    </row>
    <row r="1173" spans="1:49" s="26" customFormat="1" x14ac:dyDescent="0.2">
      <c r="A1173" s="159">
        <v>1</v>
      </c>
      <c r="B1173" s="209" t="s">
        <v>1524</v>
      </c>
      <c r="C1173" s="161" t="s">
        <v>57</v>
      </c>
      <c r="D1173" s="161">
        <v>25</v>
      </c>
      <c r="E1173" s="207">
        <v>117000</v>
      </c>
      <c r="F1173" s="201">
        <f t="shared" ref="F1173:F1182" si="277">D1173*E1173</f>
        <v>2925000</v>
      </c>
      <c r="G1173" s="161" t="s">
        <v>122</v>
      </c>
      <c r="H1173" s="132"/>
      <c r="I1173" s="212">
        <f t="shared" ref="I1173:I1182" si="278">D1173*0.16</f>
        <v>4</v>
      </c>
      <c r="J1173" s="212">
        <f t="shared" ref="J1173:J1182" si="279">E1173</f>
        <v>117000</v>
      </c>
      <c r="K1173" s="212">
        <f t="shared" si="265"/>
        <v>468000</v>
      </c>
      <c r="L1173" s="30"/>
    </row>
    <row r="1174" spans="1:49" s="26" customFormat="1" x14ac:dyDescent="0.2">
      <c r="A1174" s="159">
        <v>2</v>
      </c>
      <c r="B1174" s="209" t="s">
        <v>1543</v>
      </c>
      <c r="C1174" s="161" t="s">
        <v>57</v>
      </c>
      <c r="D1174" s="161">
        <v>2</v>
      </c>
      <c r="E1174" s="207">
        <v>2040000</v>
      </c>
      <c r="F1174" s="201">
        <f t="shared" si="277"/>
        <v>4080000</v>
      </c>
      <c r="G1174" s="161" t="s">
        <v>122</v>
      </c>
      <c r="H1174" s="132"/>
      <c r="I1174" s="212">
        <f t="shared" si="278"/>
        <v>0.32</v>
      </c>
      <c r="J1174" s="212">
        <f t="shared" si="279"/>
        <v>2040000</v>
      </c>
      <c r="K1174" s="212">
        <f t="shared" si="265"/>
        <v>652800</v>
      </c>
      <c r="L1174" s="30"/>
    </row>
    <row r="1175" spans="1:49" s="26" customFormat="1" x14ac:dyDescent="0.2">
      <c r="A1175" s="159">
        <v>3</v>
      </c>
      <c r="B1175" s="209" t="s">
        <v>1544</v>
      </c>
      <c r="C1175" s="161" t="s">
        <v>57</v>
      </c>
      <c r="D1175" s="161">
        <v>2</v>
      </c>
      <c r="E1175" s="207">
        <v>2400000</v>
      </c>
      <c r="F1175" s="201">
        <f t="shared" si="277"/>
        <v>4800000</v>
      </c>
      <c r="G1175" s="161" t="s">
        <v>122</v>
      </c>
      <c r="H1175" s="132"/>
      <c r="I1175" s="212">
        <f t="shared" si="278"/>
        <v>0.32</v>
      </c>
      <c r="J1175" s="212">
        <f t="shared" si="279"/>
        <v>2400000</v>
      </c>
      <c r="K1175" s="212">
        <f t="shared" si="265"/>
        <v>768000</v>
      </c>
      <c r="L1175" s="30"/>
    </row>
    <row r="1176" spans="1:49" s="26" customFormat="1" x14ac:dyDescent="0.2">
      <c r="A1176" s="159">
        <v>4</v>
      </c>
      <c r="B1176" s="209" t="s">
        <v>1527</v>
      </c>
      <c r="C1176" s="161" t="s">
        <v>57</v>
      </c>
      <c r="D1176" s="161">
        <v>2</v>
      </c>
      <c r="E1176" s="207">
        <v>22300</v>
      </c>
      <c r="F1176" s="201">
        <f t="shared" si="277"/>
        <v>44600</v>
      </c>
      <c r="G1176" s="161" t="s">
        <v>122</v>
      </c>
      <c r="H1176" s="132"/>
      <c r="I1176" s="212">
        <f t="shared" si="278"/>
        <v>0.32</v>
      </c>
      <c r="J1176" s="212">
        <f t="shared" si="279"/>
        <v>22300</v>
      </c>
      <c r="K1176" s="212">
        <f t="shared" si="265"/>
        <v>7136</v>
      </c>
      <c r="L1176" s="30"/>
    </row>
    <row r="1177" spans="1:49" s="26" customFormat="1" x14ac:dyDescent="0.2">
      <c r="A1177" s="159">
        <v>5</v>
      </c>
      <c r="B1177" s="209" t="s">
        <v>1574</v>
      </c>
      <c r="C1177" s="161" t="s">
        <v>57</v>
      </c>
      <c r="D1177" s="161">
        <v>1</v>
      </c>
      <c r="E1177" s="207">
        <v>195000</v>
      </c>
      <c r="F1177" s="201">
        <f t="shared" si="277"/>
        <v>195000</v>
      </c>
      <c r="G1177" s="161" t="s">
        <v>122</v>
      </c>
      <c r="H1177" s="132"/>
      <c r="I1177" s="212">
        <f t="shared" si="278"/>
        <v>0.16</v>
      </c>
      <c r="J1177" s="212">
        <f t="shared" si="279"/>
        <v>195000</v>
      </c>
      <c r="K1177" s="212">
        <f t="shared" si="265"/>
        <v>31200</v>
      </c>
      <c r="L1177" s="30"/>
    </row>
    <row r="1178" spans="1:49" s="26" customFormat="1" x14ac:dyDescent="0.2">
      <c r="A1178" s="159">
        <v>6</v>
      </c>
      <c r="B1178" s="209" t="s">
        <v>1575</v>
      </c>
      <c r="C1178" s="161" t="s">
        <v>57</v>
      </c>
      <c r="D1178" s="161">
        <v>1</v>
      </c>
      <c r="E1178" s="207">
        <v>220000</v>
      </c>
      <c r="F1178" s="201">
        <f t="shared" si="277"/>
        <v>220000</v>
      </c>
      <c r="G1178" s="161" t="s">
        <v>122</v>
      </c>
      <c r="H1178" s="132"/>
      <c r="I1178" s="212">
        <f t="shared" si="278"/>
        <v>0.16</v>
      </c>
      <c r="J1178" s="212">
        <f t="shared" si="279"/>
        <v>220000</v>
      </c>
      <c r="K1178" s="212">
        <f t="shared" si="265"/>
        <v>35200</v>
      </c>
      <c r="L1178" s="30"/>
    </row>
    <row r="1179" spans="1:49" s="26" customFormat="1" x14ac:dyDescent="0.2">
      <c r="A1179" s="159">
        <v>7</v>
      </c>
      <c r="B1179" s="209" t="s">
        <v>1576</v>
      </c>
      <c r="C1179" s="161" t="s">
        <v>57</v>
      </c>
      <c r="D1179" s="161">
        <v>1</v>
      </c>
      <c r="E1179" s="207"/>
      <c r="F1179" s="201">
        <f t="shared" si="277"/>
        <v>0</v>
      </c>
      <c r="G1179" s="161" t="s">
        <v>122</v>
      </c>
      <c r="H1179" s="132"/>
      <c r="I1179" s="212">
        <f t="shared" si="278"/>
        <v>0.16</v>
      </c>
      <c r="J1179" s="212">
        <f t="shared" si="279"/>
        <v>0</v>
      </c>
      <c r="K1179" s="212">
        <f t="shared" si="265"/>
        <v>0</v>
      </c>
      <c r="L1179" s="30"/>
    </row>
    <row r="1180" spans="1:49" s="26" customFormat="1" x14ac:dyDescent="0.2">
      <c r="A1180" s="159">
        <v>8</v>
      </c>
      <c r="B1180" s="209" t="s">
        <v>1577</v>
      </c>
      <c r="C1180" s="161" t="s">
        <v>57</v>
      </c>
      <c r="D1180" s="161">
        <v>5</v>
      </c>
      <c r="E1180" s="207">
        <v>156000</v>
      </c>
      <c r="F1180" s="201">
        <f t="shared" si="277"/>
        <v>780000</v>
      </c>
      <c r="G1180" s="161" t="s">
        <v>122</v>
      </c>
      <c r="H1180" s="132"/>
      <c r="I1180" s="212">
        <f t="shared" si="278"/>
        <v>0.8</v>
      </c>
      <c r="J1180" s="212">
        <f t="shared" si="279"/>
        <v>156000</v>
      </c>
      <c r="K1180" s="212">
        <f t="shared" si="265"/>
        <v>124800</v>
      </c>
      <c r="L1180" s="30"/>
    </row>
    <row r="1181" spans="1:49" s="26" customFormat="1" x14ac:dyDescent="0.2">
      <c r="A1181" s="159">
        <v>9</v>
      </c>
      <c r="B1181" s="209" t="s">
        <v>1578</v>
      </c>
      <c r="C1181" s="161" t="s">
        <v>57</v>
      </c>
      <c r="D1181" s="161">
        <v>4</v>
      </c>
      <c r="E1181" s="207">
        <v>2500</v>
      </c>
      <c r="F1181" s="201">
        <f t="shared" si="277"/>
        <v>10000</v>
      </c>
      <c r="G1181" s="161" t="s">
        <v>122</v>
      </c>
      <c r="H1181" s="132"/>
      <c r="I1181" s="212">
        <f t="shared" si="278"/>
        <v>0.64</v>
      </c>
      <c r="J1181" s="212">
        <f t="shared" si="279"/>
        <v>2500</v>
      </c>
      <c r="K1181" s="212">
        <f t="shared" si="265"/>
        <v>1600</v>
      </c>
      <c r="L1181" s="30"/>
    </row>
    <row r="1182" spans="1:49" s="26" customFormat="1" x14ac:dyDescent="0.2">
      <c r="A1182" s="159">
        <v>10</v>
      </c>
      <c r="B1182" s="209" t="s">
        <v>1591</v>
      </c>
      <c r="C1182" s="161" t="s">
        <v>57</v>
      </c>
      <c r="D1182" s="161">
        <v>8</v>
      </c>
      <c r="E1182" s="207">
        <v>25000</v>
      </c>
      <c r="F1182" s="201">
        <f t="shared" si="277"/>
        <v>200000</v>
      </c>
      <c r="G1182" s="161" t="s">
        <v>122</v>
      </c>
      <c r="H1182" s="132"/>
      <c r="I1182" s="212">
        <f t="shared" si="278"/>
        <v>1.28</v>
      </c>
      <c r="J1182" s="212">
        <f t="shared" si="279"/>
        <v>25000</v>
      </c>
      <c r="K1182" s="212">
        <f t="shared" si="265"/>
        <v>32000</v>
      </c>
      <c r="L1182" s="30"/>
    </row>
    <row r="1183" spans="1:49" s="26" customFormat="1" ht="13.5" x14ac:dyDescent="0.25">
      <c r="A1183" s="159"/>
      <c r="B1183" s="299" t="s">
        <v>1122</v>
      </c>
      <c r="C1183" s="299"/>
      <c r="D1183" s="299"/>
      <c r="E1183" s="299"/>
      <c r="F1183" s="213">
        <f>SUM(F1173:F1182)</f>
        <v>13254600</v>
      </c>
      <c r="G1183" s="213"/>
      <c r="H1183" s="213"/>
      <c r="I1183" s="213"/>
      <c r="J1183" s="213"/>
      <c r="K1183" s="213">
        <f t="shared" ref="K1183:AW1183" si="280">SUM(K1173:K1182)</f>
        <v>2120736</v>
      </c>
      <c r="L1183" s="213">
        <f t="shared" si="280"/>
        <v>0</v>
      </c>
      <c r="M1183" s="213">
        <f t="shared" si="280"/>
        <v>0</v>
      </c>
      <c r="N1183" s="213">
        <f t="shared" si="280"/>
        <v>0</v>
      </c>
      <c r="O1183" s="213">
        <f t="shared" si="280"/>
        <v>0</v>
      </c>
      <c r="P1183" s="213">
        <f t="shared" si="280"/>
        <v>0</v>
      </c>
      <c r="Q1183" s="213">
        <f t="shared" si="280"/>
        <v>0</v>
      </c>
      <c r="R1183" s="213">
        <f t="shared" si="280"/>
        <v>0</v>
      </c>
      <c r="S1183" s="213">
        <f t="shared" si="280"/>
        <v>0</v>
      </c>
      <c r="T1183" s="213">
        <f t="shared" si="280"/>
        <v>0</v>
      </c>
      <c r="U1183" s="213">
        <f t="shared" si="280"/>
        <v>0</v>
      </c>
      <c r="V1183" s="213">
        <f t="shared" si="280"/>
        <v>0</v>
      </c>
      <c r="W1183" s="213">
        <f t="shared" si="280"/>
        <v>0</v>
      </c>
      <c r="X1183" s="213">
        <f t="shared" si="280"/>
        <v>0</v>
      </c>
      <c r="Y1183" s="213">
        <f t="shared" si="280"/>
        <v>0</v>
      </c>
      <c r="Z1183" s="213">
        <f t="shared" si="280"/>
        <v>0</v>
      </c>
      <c r="AA1183" s="213">
        <f t="shared" si="280"/>
        <v>0</v>
      </c>
      <c r="AB1183" s="213">
        <f t="shared" si="280"/>
        <v>0</v>
      </c>
      <c r="AC1183" s="213">
        <f t="shared" si="280"/>
        <v>0</v>
      </c>
      <c r="AD1183" s="213">
        <f t="shared" si="280"/>
        <v>0</v>
      </c>
      <c r="AE1183" s="213">
        <f t="shared" si="280"/>
        <v>0</v>
      </c>
      <c r="AF1183" s="213">
        <f t="shared" si="280"/>
        <v>0</v>
      </c>
      <c r="AG1183" s="213">
        <f t="shared" si="280"/>
        <v>0</v>
      </c>
      <c r="AH1183" s="213">
        <f t="shared" si="280"/>
        <v>0</v>
      </c>
      <c r="AI1183" s="213">
        <f t="shared" si="280"/>
        <v>0</v>
      </c>
      <c r="AJ1183" s="213">
        <f t="shared" si="280"/>
        <v>0</v>
      </c>
      <c r="AK1183" s="213">
        <f t="shared" si="280"/>
        <v>0</v>
      </c>
      <c r="AL1183" s="213">
        <f t="shared" si="280"/>
        <v>0</v>
      </c>
      <c r="AM1183" s="213">
        <f t="shared" si="280"/>
        <v>0</v>
      </c>
      <c r="AN1183" s="213">
        <f t="shared" si="280"/>
        <v>0</v>
      </c>
      <c r="AO1183" s="213">
        <f t="shared" si="280"/>
        <v>0</v>
      </c>
      <c r="AP1183" s="213">
        <f t="shared" si="280"/>
        <v>0</v>
      </c>
      <c r="AQ1183" s="213">
        <f t="shared" si="280"/>
        <v>0</v>
      </c>
      <c r="AR1183" s="213">
        <f t="shared" si="280"/>
        <v>0</v>
      </c>
      <c r="AS1183" s="213">
        <f t="shared" si="280"/>
        <v>0</v>
      </c>
      <c r="AT1183" s="213">
        <f t="shared" si="280"/>
        <v>0</v>
      </c>
      <c r="AU1183" s="213">
        <f t="shared" si="280"/>
        <v>0</v>
      </c>
      <c r="AV1183" s="213">
        <f t="shared" si="280"/>
        <v>0</v>
      </c>
      <c r="AW1183" s="213">
        <f t="shared" si="280"/>
        <v>0</v>
      </c>
    </row>
    <row r="1184" spans="1:49" s="26" customFormat="1" ht="13.5" x14ac:dyDescent="0.2">
      <c r="A1184" s="159"/>
      <c r="B1184" s="300" t="s">
        <v>1592</v>
      </c>
      <c r="C1184" s="301"/>
      <c r="D1184" s="301"/>
      <c r="E1184" s="301"/>
      <c r="F1184" s="301"/>
      <c r="G1184" s="302"/>
      <c r="H1184" s="132"/>
      <c r="I1184" s="212">
        <f t="shared" ref="I1184:I1197" si="281">D1184*0.16</f>
        <v>0</v>
      </c>
      <c r="J1184" s="212">
        <f t="shared" ref="J1184:J1197" si="282">E1184</f>
        <v>0</v>
      </c>
      <c r="K1184" s="212">
        <f t="shared" si="265"/>
        <v>0</v>
      </c>
      <c r="L1184" s="30"/>
    </row>
    <row r="1185" spans="1:12" s="26" customFormat="1" x14ac:dyDescent="0.2">
      <c r="A1185" s="159">
        <v>1</v>
      </c>
      <c r="B1185" s="209" t="s">
        <v>1580</v>
      </c>
      <c r="C1185" s="161" t="s">
        <v>57</v>
      </c>
      <c r="D1185" s="161">
        <v>20</v>
      </c>
      <c r="E1185" s="207">
        <v>17000</v>
      </c>
      <c r="F1185" s="201">
        <f t="shared" ref="F1185:F1197" si="283">D1185*E1185</f>
        <v>340000</v>
      </c>
      <c r="G1185" s="161" t="s">
        <v>122</v>
      </c>
      <c r="H1185" s="132"/>
      <c r="I1185" s="212">
        <f t="shared" si="281"/>
        <v>3.2</v>
      </c>
      <c r="J1185" s="212">
        <f t="shared" si="282"/>
        <v>17000</v>
      </c>
      <c r="K1185" s="212">
        <f t="shared" si="265"/>
        <v>54400</v>
      </c>
      <c r="L1185" s="30"/>
    </row>
    <row r="1186" spans="1:12" s="26" customFormat="1" x14ac:dyDescent="0.2">
      <c r="A1186" s="159">
        <v>2</v>
      </c>
      <c r="B1186" s="209" t="s">
        <v>1582</v>
      </c>
      <c r="C1186" s="161" t="s">
        <v>57</v>
      </c>
      <c r="D1186" s="161">
        <v>20</v>
      </c>
      <c r="E1186" s="207">
        <v>14500</v>
      </c>
      <c r="F1186" s="201">
        <f t="shared" si="283"/>
        <v>290000</v>
      </c>
      <c r="G1186" s="161" t="s">
        <v>122</v>
      </c>
      <c r="H1186" s="132"/>
      <c r="I1186" s="212">
        <f t="shared" si="281"/>
        <v>3.2</v>
      </c>
      <c r="J1186" s="212">
        <f t="shared" si="282"/>
        <v>14500</v>
      </c>
      <c r="K1186" s="212">
        <f t="shared" ref="K1186:K1248" si="284">I1186*J1186</f>
        <v>46400</v>
      </c>
      <c r="L1186" s="30"/>
    </row>
    <row r="1187" spans="1:12" s="26" customFormat="1" x14ac:dyDescent="0.2">
      <c r="A1187" s="159">
        <v>3</v>
      </c>
      <c r="B1187" s="209" t="s">
        <v>1593</v>
      </c>
      <c r="C1187" s="161" t="s">
        <v>57</v>
      </c>
      <c r="D1187" s="161">
        <v>20</v>
      </c>
      <c r="E1187" s="207">
        <v>114500</v>
      </c>
      <c r="F1187" s="201">
        <f t="shared" si="283"/>
        <v>2290000</v>
      </c>
      <c r="G1187" s="161" t="s">
        <v>122</v>
      </c>
      <c r="H1187" s="132"/>
      <c r="I1187" s="212">
        <f t="shared" si="281"/>
        <v>3.2</v>
      </c>
      <c r="J1187" s="212">
        <f t="shared" si="282"/>
        <v>114500</v>
      </c>
      <c r="K1187" s="212">
        <f t="shared" si="284"/>
        <v>366400</v>
      </c>
      <c r="L1187" s="30"/>
    </row>
    <row r="1188" spans="1:12" s="26" customFormat="1" x14ac:dyDescent="0.2">
      <c r="A1188" s="159">
        <v>4</v>
      </c>
      <c r="B1188" s="209" t="s">
        <v>1594</v>
      </c>
      <c r="C1188" s="161" t="s">
        <v>57</v>
      </c>
      <c r="D1188" s="161">
        <v>20</v>
      </c>
      <c r="E1188" s="207">
        <v>111000</v>
      </c>
      <c r="F1188" s="201">
        <f t="shared" si="283"/>
        <v>2220000</v>
      </c>
      <c r="G1188" s="161" t="s">
        <v>122</v>
      </c>
      <c r="H1188" s="132"/>
      <c r="I1188" s="212">
        <f t="shared" si="281"/>
        <v>3.2</v>
      </c>
      <c r="J1188" s="212">
        <f t="shared" si="282"/>
        <v>111000</v>
      </c>
      <c r="K1188" s="212">
        <f t="shared" si="284"/>
        <v>355200</v>
      </c>
      <c r="L1188" s="30"/>
    </row>
    <row r="1189" spans="1:12" s="26" customFormat="1" x14ac:dyDescent="0.2">
      <c r="A1189" s="159">
        <v>5</v>
      </c>
      <c r="B1189" s="209" t="s">
        <v>1595</v>
      </c>
      <c r="C1189" s="161" t="s">
        <v>57</v>
      </c>
      <c r="D1189" s="161">
        <v>2</v>
      </c>
      <c r="E1189" s="207">
        <v>154000</v>
      </c>
      <c r="F1189" s="201">
        <f t="shared" si="283"/>
        <v>308000</v>
      </c>
      <c r="G1189" s="161" t="s">
        <v>122</v>
      </c>
      <c r="H1189" s="132"/>
      <c r="I1189" s="212">
        <f t="shared" si="281"/>
        <v>0.32</v>
      </c>
      <c r="J1189" s="212">
        <f t="shared" si="282"/>
        <v>154000</v>
      </c>
      <c r="K1189" s="212">
        <f t="shared" si="284"/>
        <v>49280</v>
      </c>
      <c r="L1189" s="30"/>
    </row>
    <row r="1190" spans="1:12" s="26" customFormat="1" x14ac:dyDescent="0.2">
      <c r="A1190" s="159">
        <v>6</v>
      </c>
      <c r="B1190" s="209" t="s">
        <v>1596</v>
      </c>
      <c r="C1190" s="161" t="s">
        <v>57</v>
      </c>
      <c r="D1190" s="161">
        <v>4</v>
      </c>
      <c r="E1190" s="207">
        <v>582000</v>
      </c>
      <c r="F1190" s="201">
        <f t="shared" si="283"/>
        <v>2328000</v>
      </c>
      <c r="G1190" s="161" t="s">
        <v>122</v>
      </c>
      <c r="H1190" s="132"/>
      <c r="I1190" s="212">
        <f t="shared" si="281"/>
        <v>0.64</v>
      </c>
      <c r="J1190" s="212">
        <f t="shared" si="282"/>
        <v>582000</v>
      </c>
      <c r="K1190" s="212">
        <f t="shared" si="284"/>
        <v>372480</v>
      </c>
      <c r="L1190" s="30"/>
    </row>
    <row r="1191" spans="1:12" s="26" customFormat="1" x14ac:dyDescent="0.2">
      <c r="A1191" s="159">
        <v>7</v>
      </c>
      <c r="B1191" s="209" t="s">
        <v>1597</v>
      </c>
      <c r="C1191" s="161" t="s">
        <v>57</v>
      </c>
      <c r="D1191" s="161">
        <v>4</v>
      </c>
      <c r="E1191" s="207">
        <v>321000</v>
      </c>
      <c r="F1191" s="201">
        <f t="shared" si="283"/>
        <v>1284000</v>
      </c>
      <c r="G1191" s="161" t="s">
        <v>122</v>
      </c>
      <c r="H1191" s="132"/>
      <c r="I1191" s="212">
        <f t="shared" si="281"/>
        <v>0.64</v>
      </c>
      <c r="J1191" s="212">
        <f t="shared" si="282"/>
        <v>321000</v>
      </c>
      <c r="K1191" s="212">
        <f t="shared" si="284"/>
        <v>205440</v>
      </c>
      <c r="L1191" s="30"/>
    </row>
    <row r="1192" spans="1:12" s="26" customFormat="1" x14ac:dyDescent="0.2">
      <c r="A1192" s="159">
        <v>8</v>
      </c>
      <c r="B1192" s="209" t="s">
        <v>1598</v>
      </c>
      <c r="C1192" s="161" t="s">
        <v>57</v>
      </c>
      <c r="D1192" s="161">
        <v>24</v>
      </c>
      <c r="E1192" s="207">
        <v>1192744.8</v>
      </c>
      <c r="F1192" s="201">
        <f t="shared" si="283"/>
        <v>28625875.200000003</v>
      </c>
      <c r="G1192" s="161" t="s">
        <v>122</v>
      </c>
      <c r="H1192" s="132"/>
      <c r="I1192" s="212">
        <f t="shared" si="281"/>
        <v>3.84</v>
      </c>
      <c r="J1192" s="212">
        <f t="shared" si="282"/>
        <v>1192744.8</v>
      </c>
      <c r="K1192" s="212">
        <f t="shared" si="284"/>
        <v>4580140.0319999997</v>
      </c>
      <c r="L1192" s="30"/>
    </row>
    <row r="1193" spans="1:12" s="26" customFormat="1" x14ac:dyDescent="0.2">
      <c r="A1193" s="159">
        <v>9</v>
      </c>
      <c r="B1193" s="209" t="s">
        <v>1599</v>
      </c>
      <c r="C1193" s="161" t="s">
        <v>57</v>
      </c>
      <c r="D1193" s="161">
        <v>5</v>
      </c>
      <c r="E1193" s="207">
        <v>143919.1</v>
      </c>
      <c r="F1193" s="201">
        <f t="shared" si="283"/>
        <v>719595.5</v>
      </c>
      <c r="G1193" s="161" t="s">
        <v>122</v>
      </c>
      <c r="H1193" s="132"/>
      <c r="I1193" s="212">
        <f t="shared" si="281"/>
        <v>0.8</v>
      </c>
      <c r="J1193" s="212">
        <f t="shared" si="282"/>
        <v>143919.1</v>
      </c>
      <c r="K1193" s="212">
        <f t="shared" si="284"/>
        <v>115135.28000000001</v>
      </c>
      <c r="L1193" s="30"/>
    </row>
    <row r="1194" spans="1:12" s="26" customFormat="1" x14ac:dyDescent="0.2">
      <c r="A1194" s="159">
        <v>10</v>
      </c>
      <c r="B1194" s="209" t="s">
        <v>1600</v>
      </c>
      <c r="C1194" s="161" t="s">
        <v>57</v>
      </c>
      <c r="D1194" s="161">
        <v>11</v>
      </c>
      <c r="E1194" s="207">
        <v>24900</v>
      </c>
      <c r="F1194" s="201">
        <f t="shared" si="283"/>
        <v>273900</v>
      </c>
      <c r="G1194" s="161" t="s">
        <v>122</v>
      </c>
      <c r="H1194" s="132"/>
      <c r="I1194" s="212">
        <f t="shared" si="281"/>
        <v>1.76</v>
      </c>
      <c r="J1194" s="212">
        <f t="shared" si="282"/>
        <v>24900</v>
      </c>
      <c r="K1194" s="212">
        <f t="shared" si="284"/>
        <v>43824</v>
      </c>
      <c r="L1194" s="30"/>
    </row>
    <row r="1195" spans="1:12" s="26" customFormat="1" x14ac:dyDescent="0.2">
      <c r="A1195" s="159">
        <v>11</v>
      </c>
      <c r="B1195" s="209" t="s">
        <v>1601</v>
      </c>
      <c r="C1195" s="161" t="s">
        <v>57</v>
      </c>
      <c r="D1195" s="161">
        <v>1</v>
      </c>
      <c r="E1195" s="207">
        <v>3897600</v>
      </c>
      <c r="F1195" s="201">
        <f t="shared" si="283"/>
        <v>3897600</v>
      </c>
      <c r="G1195" s="161" t="s">
        <v>122</v>
      </c>
      <c r="H1195" s="132"/>
      <c r="I1195" s="212">
        <f t="shared" si="281"/>
        <v>0.16</v>
      </c>
      <c r="J1195" s="212">
        <f t="shared" si="282"/>
        <v>3897600</v>
      </c>
      <c r="K1195" s="212">
        <f t="shared" si="284"/>
        <v>623616</v>
      </c>
      <c r="L1195" s="30"/>
    </row>
    <row r="1196" spans="1:12" s="26" customFormat="1" x14ac:dyDescent="0.2">
      <c r="A1196" s="159">
        <v>12</v>
      </c>
      <c r="B1196" s="209" t="s">
        <v>1602</v>
      </c>
      <c r="C1196" s="161" t="s">
        <v>57</v>
      </c>
      <c r="D1196" s="161">
        <v>1</v>
      </c>
      <c r="E1196" s="207">
        <v>271000</v>
      </c>
      <c r="F1196" s="201">
        <f t="shared" si="283"/>
        <v>271000</v>
      </c>
      <c r="G1196" s="161" t="s">
        <v>122</v>
      </c>
      <c r="H1196" s="132"/>
      <c r="I1196" s="212">
        <f t="shared" si="281"/>
        <v>0.16</v>
      </c>
      <c r="J1196" s="212">
        <f t="shared" si="282"/>
        <v>271000</v>
      </c>
      <c r="K1196" s="212">
        <f t="shared" si="284"/>
        <v>43360</v>
      </c>
      <c r="L1196" s="30"/>
    </row>
    <row r="1197" spans="1:12" s="26" customFormat="1" x14ac:dyDescent="0.2">
      <c r="A1197" s="159">
        <v>13</v>
      </c>
      <c r="B1197" s="209" t="s">
        <v>1603</v>
      </c>
      <c r="C1197" s="161" t="s">
        <v>57</v>
      </c>
      <c r="D1197" s="161">
        <v>1</v>
      </c>
      <c r="E1197" s="207">
        <v>271000</v>
      </c>
      <c r="F1197" s="201">
        <f t="shared" si="283"/>
        <v>271000</v>
      </c>
      <c r="G1197" s="161" t="s">
        <v>122</v>
      </c>
      <c r="H1197" s="132"/>
      <c r="I1197" s="212">
        <f t="shared" si="281"/>
        <v>0.16</v>
      </c>
      <c r="J1197" s="212">
        <f t="shared" si="282"/>
        <v>271000</v>
      </c>
      <c r="K1197" s="212">
        <f t="shared" si="284"/>
        <v>43360</v>
      </c>
      <c r="L1197" s="30"/>
    </row>
    <row r="1198" spans="1:12" s="26" customFormat="1" ht="13.5" x14ac:dyDescent="0.25">
      <c r="A1198" s="159"/>
      <c r="B1198" s="299" t="s">
        <v>1122</v>
      </c>
      <c r="C1198" s="299"/>
      <c r="D1198" s="299"/>
      <c r="E1198" s="299"/>
      <c r="F1198" s="213">
        <f>SUM(F1185:F1197)</f>
        <v>43118970.700000003</v>
      </c>
      <c r="G1198" s="213"/>
      <c r="H1198" s="213"/>
      <c r="I1198" s="213"/>
      <c r="J1198" s="213"/>
      <c r="K1198" s="213">
        <f>SUM(K1185:K1197)</f>
        <v>6899035.3119999999</v>
      </c>
      <c r="L1198" s="30"/>
    </row>
    <row r="1199" spans="1:12" s="26" customFormat="1" ht="13.5" x14ac:dyDescent="0.2">
      <c r="A1199" s="159"/>
      <c r="B1199" s="300" t="s">
        <v>1604</v>
      </c>
      <c r="C1199" s="301"/>
      <c r="D1199" s="301"/>
      <c r="E1199" s="301"/>
      <c r="F1199" s="301"/>
      <c r="G1199" s="302"/>
      <c r="H1199" s="132"/>
      <c r="I1199" s="212">
        <f t="shared" ref="I1199:I1230" si="285">D1199*0.16</f>
        <v>0</v>
      </c>
      <c r="J1199" s="212">
        <f t="shared" ref="J1199:J1230" si="286">E1199</f>
        <v>0</v>
      </c>
      <c r="K1199" s="212">
        <f t="shared" si="284"/>
        <v>0</v>
      </c>
      <c r="L1199" s="30"/>
    </row>
    <row r="1200" spans="1:12" s="26" customFormat="1" x14ac:dyDescent="0.2">
      <c r="A1200" s="159">
        <v>1</v>
      </c>
      <c r="B1200" s="209" t="s">
        <v>1605</v>
      </c>
      <c r="C1200" s="161" t="s">
        <v>57</v>
      </c>
      <c r="D1200" s="161">
        <v>50</v>
      </c>
      <c r="E1200" s="207">
        <v>2200</v>
      </c>
      <c r="F1200" s="201">
        <f t="shared" ref="F1200:F1253" si="287">D1200*E1200</f>
        <v>110000</v>
      </c>
      <c r="G1200" s="161" t="s">
        <v>122</v>
      </c>
      <c r="H1200" s="132"/>
      <c r="I1200" s="212">
        <f t="shared" si="285"/>
        <v>8</v>
      </c>
      <c r="J1200" s="212">
        <f t="shared" si="286"/>
        <v>2200</v>
      </c>
      <c r="K1200" s="212">
        <f t="shared" si="284"/>
        <v>17600</v>
      </c>
      <c r="L1200" s="30"/>
    </row>
    <row r="1201" spans="1:12" s="26" customFormat="1" x14ac:dyDescent="0.2">
      <c r="A1201" s="159">
        <v>2</v>
      </c>
      <c r="B1201" s="209" t="s">
        <v>1606</v>
      </c>
      <c r="C1201" s="161" t="s">
        <v>57</v>
      </c>
      <c r="D1201" s="161">
        <v>50</v>
      </c>
      <c r="E1201" s="207">
        <v>2860</v>
      </c>
      <c r="F1201" s="201">
        <f t="shared" si="287"/>
        <v>143000</v>
      </c>
      <c r="G1201" s="161" t="s">
        <v>122</v>
      </c>
      <c r="H1201" s="132"/>
      <c r="I1201" s="212">
        <f t="shared" si="285"/>
        <v>8</v>
      </c>
      <c r="J1201" s="212">
        <f t="shared" si="286"/>
        <v>2860</v>
      </c>
      <c r="K1201" s="212">
        <f t="shared" si="284"/>
        <v>22880</v>
      </c>
      <c r="L1201" s="30"/>
    </row>
    <row r="1202" spans="1:12" s="26" customFormat="1" x14ac:dyDescent="0.2">
      <c r="A1202" s="159">
        <v>3</v>
      </c>
      <c r="B1202" s="209" t="s">
        <v>1607</v>
      </c>
      <c r="C1202" s="161" t="s">
        <v>57</v>
      </c>
      <c r="D1202" s="161">
        <v>20</v>
      </c>
      <c r="E1202" s="207">
        <v>5555</v>
      </c>
      <c r="F1202" s="201">
        <f t="shared" si="287"/>
        <v>111100</v>
      </c>
      <c r="G1202" s="161" t="s">
        <v>122</v>
      </c>
      <c r="H1202" s="132"/>
      <c r="I1202" s="212">
        <f t="shared" si="285"/>
        <v>3.2</v>
      </c>
      <c r="J1202" s="212">
        <f t="shared" si="286"/>
        <v>5555</v>
      </c>
      <c r="K1202" s="212">
        <f t="shared" si="284"/>
        <v>17776</v>
      </c>
      <c r="L1202" s="30"/>
    </row>
    <row r="1203" spans="1:12" s="26" customFormat="1" x14ac:dyDescent="0.2">
      <c r="A1203" s="159">
        <v>4</v>
      </c>
      <c r="B1203" s="209" t="s">
        <v>1608</v>
      </c>
      <c r="C1203" s="161" t="s">
        <v>57</v>
      </c>
      <c r="D1203" s="161">
        <v>5</v>
      </c>
      <c r="E1203" s="207">
        <v>66000</v>
      </c>
      <c r="F1203" s="201">
        <f t="shared" si="287"/>
        <v>330000</v>
      </c>
      <c r="G1203" s="161" t="s">
        <v>122</v>
      </c>
      <c r="H1203" s="132"/>
      <c r="I1203" s="212">
        <f t="shared" si="285"/>
        <v>0.8</v>
      </c>
      <c r="J1203" s="212">
        <f t="shared" si="286"/>
        <v>66000</v>
      </c>
      <c r="K1203" s="212">
        <f t="shared" si="284"/>
        <v>52800</v>
      </c>
      <c r="L1203" s="30"/>
    </row>
    <row r="1204" spans="1:12" s="26" customFormat="1" x14ac:dyDescent="0.2">
      <c r="A1204" s="159">
        <v>5</v>
      </c>
      <c r="B1204" s="209" t="s">
        <v>1609</v>
      </c>
      <c r="C1204" s="161" t="s">
        <v>57</v>
      </c>
      <c r="D1204" s="161">
        <v>5</v>
      </c>
      <c r="E1204" s="207">
        <v>11880</v>
      </c>
      <c r="F1204" s="201">
        <f t="shared" si="287"/>
        <v>59400</v>
      </c>
      <c r="G1204" s="161" t="s">
        <v>122</v>
      </c>
      <c r="H1204" s="132"/>
      <c r="I1204" s="212">
        <f t="shared" si="285"/>
        <v>0.8</v>
      </c>
      <c r="J1204" s="212">
        <f t="shared" si="286"/>
        <v>11880</v>
      </c>
      <c r="K1204" s="212">
        <f t="shared" si="284"/>
        <v>9504</v>
      </c>
      <c r="L1204" s="30"/>
    </row>
    <row r="1205" spans="1:12" s="26" customFormat="1" x14ac:dyDescent="0.2">
      <c r="A1205" s="159">
        <v>6</v>
      </c>
      <c r="B1205" s="209" t="s">
        <v>1610</v>
      </c>
      <c r="C1205" s="161" t="s">
        <v>57</v>
      </c>
      <c r="D1205" s="161">
        <v>3</v>
      </c>
      <c r="E1205" s="207">
        <v>29200</v>
      </c>
      <c r="F1205" s="201">
        <f t="shared" si="287"/>
        <v>87600</v>
      </c>
      <c r="G1205" s="161" t="s">
        <v>122</v>
      </c>
      <c r="H1205" s="132"/>
      <c r="I1205" s="212">
        <f t="shared" si="285"/>
        <v>0.48</v>
      </c>
      <c r="J1205" s="212">
        <f t="shared" si="286"/>
        <v>29200</v>
      </c>
      <c r="K1205" s="212">
        <f t="shared" si="284"/>
        <v>14016</v>
      </c>
      <c r="L1205" s="30"/>
    </row>
    <row r="1206" spans="1:12" s="26" customFormat="1" x14ac:dyDescent="0.2">
      <c r="A1206" s="159">
        <v>7</v>
      </c>
      <c r="B1206" s="209" t="s">
        <v>1611</v>
      </c>
      <c r="C1206" s="161" t="s">
        <v>57</v>
      </c>
      <c r="D1206" s="161">
        <v>10</v>
      </c>
      <c r="E1206" s="207">
        <v>13200</v>
      </c>
      <c r="F1206" s="201">
        <f t="shared" si="287"/>
        <v>132000</v>
      </c>
      <c r="G1206" s="161" t="s">
        <v>122</v>
      </c>
      <c r="H1206" s="132"/>
      <c r="I1206" s="212">
        <f t="shared" si="285"/>
        <v>1.6</v>
      </c>
      <c r="J1206" s="212">
        <f t="shared" si="286"/>
        <v>13200</v>
      </c>
      <c r="K1206" s="212">
        <f t="shared" si="284"/>
        <v>21120</v>
      </c>
      <c r="L1206" s="30"/>
    </row>
    <row r="1207" spans="1:12" s="26" customFormat="1" x14ac:dyDescent="0.2">
      <c r="A1207" s="159">
        <v>8</v>
      </c>
      <c r="B1207" s="209" t="s">
        <v>1612</v>
      </c>
      <c r="C1207" s="161" t="s">
        <v>57</v>
      </c>
      <c r="D1207" s="161">
        <v>10</v>
      </c>
      <c r="E1207" s="207">
        <v>37400</v>
      </c>
      <c r="F1207" s="201">
        <f t="shared" si="287"/>
        <v>374000</v>
      </c>
      <c r="G1207" s="161" t="s">
        <v>122</v>
      </c>
      <c r="H1207" s="132"/>
      <c r="I1207" s="212">
        <f t="shared" si="285"/>
        <v>1.6</v>
      </c>
      <c r="J1207" s="212">
        <f t="shared" si="286"/>
        <v>37400</v>
      </c>
      <c r="K1207" s="212">
        <f t="shared" si="284"/>
        <v>59840</v>
      </c>
      <c r="L1207" s="30"/>
    </row>
    <row r="1208" spans="1:12" s="26" customFormat="1" x14ac:dyDescent="0.2">
      <c r="A1208" s="159">
        <v>9</v>
      </c>
      <c r="B1208" s="209" t="s">
        <v>1613</v>
      </c>
      <c r="C1208" s="161" t="s">
        <v>57</v>
      </c>
      <c r="D1208" s="161">
        <v>20</v>
      </c>
      <c r="E1208" s="207">
        <v>68750</v>
      </c>
      <c r="F1208" s="201">
        <f t="shared" si="287"/>
        <v>1375000</v>
      </c>
      <c r="G1208" s="161" t="s">
        <v>122</v>
      </c>
      <c r="H1208" s="132"/>
      <c r="I1208" s="212">
        <f t="shared" si="285"/>
        <v>3.2</v>
      </c>
      <c r="J1208" s="212">
        <f t="shared" si="286"/>
        <v>68750</v>
      </c>
      <c r="K1208" s="212">
        <f t="shared" si="284"/>
        <v>220000</v>
      </c>
      <c r="L1208" s="30"/>
    </row>
    <row r="1209" spans="1:12" s="26" customFormat="1" x14ac:dyDescent="0.2">
      <c r="A1209" s="159">
        <v>10</v>
      </c>
      <c r="B1209" s="209" t="s">
        <v>1614</v>
      </c>
      <c r="C1209" s="161" t="s">
        <v>57</v>
      </c>
      <c r="D1209" s="161">
        <v>5</v>
      </c>
      <c r="E1209" s="207">
        <v>12430</v>
      </c>
      <c r="F1209" s="201">
        <f t="shared" si="287"/>
        <v>62150</v>
      </c>
      <c r="G1209" s="161" t="s">
        <v>122</v>
      </c>
      <c r="H1209" s="132"/>
      <c r="I1209" s="212">
        <f t="shared" si="285"/>
        <v>0.8</v>
      </c>
      <c r="J1209" s="212">
        <f t="shared" si="286"/>
        <v>12430</v>
      </c>
      <c r="K1209" s="212">
        <f t="shared" si="284"/>
        <v>9944</v>
      </c>
      <c r="L1209" s="30"/>
    </row>
    <row r="1210" spans="1:12" s="26" customFormat="1" x14ac:dyDescent="0.2">
      <c r="A1210" s="159">
        <v>11</v>
      </c>
      <c r="B1210" s="209" t="s">
        <v>1615</v>
      </c>
      <c r="C1210" s="161" t="s">
        <v>57</v>
      </c>
      <c r="D1210" s="161">
        <v>2</v>
      </c>
      <c r="E1210" s="207">
        <v>119900</v>
      </c>
      <c r="F1210" s="201">
        <f t="shared" si="287"/>
        <v>239800</v>
      </c>
      <c r="G1210" s="161" t="s">
        <v>122</v>
      </c>
      <c r="H1210" s="132"/>
      <c r="I1210" s="212">
        <f t="shared" si="285"/>
        <v>0.32</v>
      </c>
      <c r="J1210" s="212">
        <f t="shared" si="286"/>
        <v>119900</v>
      </c>
      <c r="K1210" s="212">
        <f t="shared" si="284"/>
        <v>38368</v>
      </c>
      <c r="L1210" s="30"/>
    </row>
    <row r="1211" spans="1:12" s="26" customFormat="1" x14ac:dyDescent="0.2">
      <c r="A1211" s="159">
        <v>12</v>
      </c>
      <c r="B1211" s="209" t="s">
        <v>1616</v>
      </c>
      <c r="C1211" s="161" t="s">
        <v>57</v>
      </c>
      <c r="D1211" s="161">
        <v>2</v>
      </c>
      <c r="E1211" s="207">
        <v>47080</v>
      </c>
      <c r="F1211" s="201">
        <f t="shared" si="287"/>
        <v>94160</v>
      </c>
      <c r="G1211" s="161" t="s">
        <v>122</v>
      </c>
      <c r="H1211" s="132"/>
      <c r="I1211" s="212">
        <f t="shared" si="285"/>
        <v>0.32</v>
      </c>
      <c r="J1211" s="212">
        <f t="shared" si="286"/>
        <v>47080</v>
      </c>
      <c r="K1211" s="212">
        <f t="shared" si="284"/>
        <v>15065.6</v>
      </c>
      <c r="L1211" s="30"/>
    </row>
    <row r="1212" spans="1:12" s="26" customFormat="1" x14ac:dyDescent="0.2">
      <c r="A1212" s="159">
        <v>13</v>
      </c>
      <c r="B1212" s="209" t="s">
        <v>1617</v>
      </c>
      <c r="C1212" s="161" t="s">
        <v>57</v>
      </c>
      <c r="D1212" s="161">
        <v>5</v>
      </c>
      <c r="E1212" s="207">
        <v>9130</v>
      </c>
      <c r="F1212" s="201">
        <f t="shared" si="287"/>
        <v>45650</v>
      </c>
      <c r="G1212" s="161" t="s">
        <v>122</v>
      </c>
      <c r="H1212" s="132"/>
      <c r="I1212" s="212">
        <f t="shared" si="285"/>
        <v>0.8</v>
      </c>
      <c r="J1212" s="212">
        <f t="shared" si="286"/>
        <v>9130</v>
      </c>
      <c r="K1212" s="212">
        <f t="shared" si="284"/>
        <v>7304</v>
      </c>
      <c r="L1212" s="30"/>
    </row>
    <row r="1213" spans="1:12" s="26" customFormat="1" x14ac:dyDescent="0.2">
      <c r="A1213" s="159">
        <v>14</v>
      </c>
      <c r="B1213" s="209" t="s">
        <v>1618</v>
      </c>
      <c r="C1213" s="161" t="s">
        <v>57</v>
      </c>
      <c r="D1213" s="161">
        <v>50</v>
      </c>
      <c r="E1213" s="207">
        <v>4620</v>
      </c>
      <c r="F1213" s="201">
        <f t="shared" si="287"/>
        <v>231000</v>
      </c>
      <c r="G1213" s="161" t="s">
        <v>122</v>
      </c>
      <c r="H1213" s="132"/>
      <c r="I1213" s="212">
        <f t="shared" si="285"/>
        <v>8</v>
      </c>
      <c r="J1213" s="212">
        <f t="shared" si="286"/>
        <v>4620</v>
      </c>
      <c r="K1213" s="212">
        <f t="shared" si="284"/>
        <v>36960</v>
      </c>
      <c r="L1213" s="30"/>
    </row>
    <row r="1214" spans="1:12" s="26" customFormat="1" x14ac:dyDescent="0.2">
      <c r="A1214" s="159">
        <v>15</v>
      </c>
      <c r="B1214" s="209" t="s">
        <v>1619</v>
      </c>
      <c r="C1214" s="161" t="s">
        <v>57</v>
      </c>
      <c r="D1214" s="161">
        <v>50</v>
      </c>
      <c r="E1214" s="207">
        <v>9240</v>
      </c>
      <c r="F1214" s="201">
        <f t="shared" si="287"/>
        <v>462000</v>
      </c>
      <c r="G1214" s="161" t="s">
        <v>122</v>
      </c>
      <c r="H1214" s="132"/>
      <c r="I1214" s="212">
        <f t="shared" si="285"/>
        <v>8</v>
      </c>
      <c r="J1214" s="212">
        <f t="shared" si="286"/>
        <v>9240</v>
      </c>
      <c r="K1214" s="212">
        <f t="shared" si="284"/>
        <v>73920</v>
      </c>
      <c r="L1214" s="30"/>
    </row>
    <row r="1215" spans="1:12" s="26" customFormat="1" x14ac:dyDescent="0.2">
      <c r="A1215" s="159">
        <v>16</v>
      </c>
      <c r="B1215" s="209" t="s">
        <v>1620</v>
      </c>
      <c r="C1215" s="161" t="s">
        <v>57</v>
      </c>
      <c r="D1215" s="161">
        <v>5</v>
      </c>
      <c r="E1215" s="207">
        <v>48400</v>
      </c>
      <c r="F1215" s="201">
        <f t="shared" si="287"/>
        <v>242000</v>
      </c>
      <c r="G1215" s="161" t="s">
        <v>122</v>
      </c>
      <c r="H1215" s="132"/>
      <c r="I1215" s="212">
        <f t="shared" si="285"/>
        <v>0.8</v>
      </c>
      <c r="J1215" s="212">
        <f t="shared" si="286"/>
        <v>48400</v>
      </c>
      <c r="K1215" s="212">
        <f t="shared" si="284"/>
        <v>38720</v>
      </c>
      <c r="L1215" s="30"/>
    </row>
    <row r="1216" spans="1:12" s="26" customFormat="1" x14ac:dyDescent="0.2">
      <c r="A1216" s="159">
        <v>17</v>
      </c>
      <c r="B1216" s="209" t="s">
        <v>1621</v>
      </c>
      <c r="C1216" s="161" t="s">
        <v>57</v>
      </c>
      <c r="D1216" s="161">
        <v>30</v>
      </c>
      <c r="E1216" s="207">
        <v>4200</v>
      </c>
      <c r="F1216" s="201">
        <f t="shared" si="287"/>
        <v>126000</v>
      </c>
      <c r="G1216" s="161" t="s">
        <v>122</v>
      </c>
      <c r="H1216" s="132"/>
      <c r="I1216" s="212">
        <f t="shared" si="285"/>
        <v>4.8</v>
      </c>
      <c r="J1216" s="212">
        <f t="shared" si="286"/>
        <v>4200</v>
      </c>
      <c r="K1216" s="212">
        <f t="shared" si="284"/>
        <v>20160</v>
      </c>
      <c r="L1216" s="30"/>
    </row>
    <row r="1217" spans="1:12" s="26" customFormat="1" x14ac:dyDescent="0.2">
      <c r="A1217" s="159">
        <v>18</v>
      </c>
      <c r="B1217" s="209" t="s">
        <v>1622</v>
      </c>
      <c r="C1217" s="161" t="s">
        <v>57</v>
      </c>
      <c r="D1217" s="161">
        <v>5</v>
      </c>
      <c r="E1217" s="207">
        <v>48400</v>
      </c>
      <c r="F1217" s="201">
        <f t="shared" si="287"/>
        <v>242000</v>
      </c>
      <c r="G1217" s="161" t="s">
        <v>122</v>
      </c>
      <c r="H1217" s="132"/>
      <c r="I1217" s="212">
        <f t="shared" si="285"/>
        <v>0.8</v>
      </c>
      <c r="J1217" s="212">
        <f t="shared" si="286"/>
        <v>48400</v>
      </c>
      <c r="K1217" s="212">
        <f t="shared" si="284"/>
        <v>38720</v>
      </c>
      <c r="L1217" s="30"/>
    </row>
    <row r="1218" spans="1:12" s="26" customFormat="1" x14ac:dyDescent="0.2">
      <c r="A1218" s="159">
        <v>19</v>
      </c>
      <c r="B1218" s="209" t="s">
        <v>1623</v>
      </c>
      <c r="C1218" s="161" t="s">
        <v>57</v>
      </c>
      <c r="D1218" s="161">
        <v>10</v>
      </c>
      <c r="E1218" s="207">
        <v>4950</v>
      </c>
      <c r="F1218" s="201">
        <f t="shared" si="287"/>
        <v>49500</v>
      </c>
      <c r="G1218" s="161" t="s">
        <v>122</v>
      </c>
      <c r="H1218" s="132"/>
      <c r="I1218" s="212">
        <f t="shared" si="285"/>
        <v>1.6</v>
      </c>
      <c r="J1218" s="212">
        <f t="shared" si="286"/>
        <v>4950</v>
      </c>
      <c r="K1218" s="212">
        <f t="shared" si="284"/>
        <v>7920</v>
      </c>
      <c r="L1218" s="30"/>
    </row>
    <row r="1219" spans="1:12" s="26" customFormat="1" x14ac:dyDescent="0.2">
      <c r="A1219" s="159">
        <v>20</v>
      </c>
      <c r="B1219" s="209" t="s">
        <v>1624</v>
      </c>
      <c r="C1219" s="161" t="s">
        <v>57</v>
      </c>
      <c r="D1219" s="161">
        <v>10</v>
      </c>
      <c r="E1219" s="207">
        <v>880</v>
      </c>
      <c r="F1219" s="201">
        <f t="shared" si="287"/>
        <v>8800</v>
      </c>
      <c r="G1219" s="161" t="s">
        <v>122</v>
      </c>
      <c r="H1219" s="132"/>
      <c r="I1219" s="212">
        <f t="shared" si="285"/>
        <v>1.6</v>
      </c>
      <c r="J1219" s="212">
        <f t="shared" si="286"/>
        <v>880</v>
      </c>
      <c r="K1219" s="212">
        <f t="shared" si="284"/>
        <v>1408</v>
      </c>
      <c r="L1219" s="30"/>
    </row>
    <row r="1220" spans="1:12" s="26" customFormat="1" x14ac:dyDescent="0.2">
      <c r="A1220" s="159">
        <v>21</v>
      </c>
      <c r="B1220" s="209" t="s">
        <v>1625</v>
      </c>
      <c r="C1220" s="161" t="s">
        <v>1626</v>
      </c>
      <c r="D1220" s="161">
        <v>12</v>
      </c>
      <c r="E1220" s="207">
        <v>3080</v>
      </c>
      <c r="F1220" s="201">
        <f t="shared" si="287"/>
        <v>36960</v>
      </c>
      <c r="G1220" s="161" t="s">
        <v>122</v>
      </c>
      <c r="H1220" s="132"/>
      <c r="I1220" s="212">
        <f t="shared" si="285"/>
        <v>1.92</v>
      </c>
      <c r="J1220" s="212">
        <f t="shared" si="286"/>
        <v>3080</v>
      </c>
      <c r="K1220" s="212">
        <f t="shared" si="284"/>
        <v>5913.5999999999995</v>
      </c>
      <c r="L1220" s="30"/>
    </row>
    <row r="1221" spans="1:12" s="26" customFormat="1" x14ac:dyDescent="0.2">
      <c r="A1221" s="159">
        <v>22</v>
      </c>
      <c r="B1221" s="209" t="s">
        <v>1627</v>
      </c>
      <c r="C1221" s="161" t="s">
        <v>1626</v>
      </c>
      <c r="D1221" s="161">
        <v>10</v>
      </c>
      <c r="E1221" s="207">
        <v>3080</v>
      </c>
      <c r="F1221" s="201">
        <f t="shared" si="287"/>
        <v>30800</v>
      </c>
      <c r="G1221" s="161" t="s">
        <v>122</v>
      </c>
      <c r="H1221" s="132"/>
      <c r="I1221" s="212">
        <f t="shared" si="285"/>
        <v>1.6</v>
      </c>
      <c r="J1221" s="212">
        <f t="shared" si="286"/>
        <v>3080</v>
      </c>
      <c r="K1221" s="212">
        <f t="shared" si="284"/>
        <v>4928</v>
      </c>
      <c r="L1221" s="30"/>
    </row>
    <row r="1222" spans="1:12" s="26" customFormat="1" x14ac:dyDescent="0.2">
      <c r="A1222" s="159">
        <v>23</v>
      </c>
      <c r="B1222" s="209" t="s">
        <v>1628</v>
      </c>
      <c r="C1222" s="161" t="s">
        <v>1626</v>
      </c>
      <c r="D1222" s="161">
        <v>12</v>
      </c>
      <c r="E1222" s="207">
        <v>3080</v>
      </c>
      <c r="F1222" s="201">
        <f t="shared" si="287"/>
        <v>36960</v>
      </c>
      <c r="G1222" s="161" t="s">
        <v>122</v>
      </c>
      <c r="H1222" s="132"/>
      <c r="I1222" s="212">
        <f t="shared" si="285"/>
        <v>1.92</v>
      </c>
      <c r="J1222" s="212">
        <f t="shared" si="286"/>
        <v>3080</v>
      </c>
      <c r="K1222" s="212">
        <f t="shared" si="284"/>
        <v>5913.5999999999995</v>
      </c>
      <c r="L1222" s="30"/>
    </row>
    <row r="1223" spans="1:12" s="26" customFormat="1" x14ac:dyDescent="0.2">
      <c r="A1223" s="159">
        <v>24</v>
      </c>
      <c r="B1223" s="209" t="s">
        <v>1629</v>
      </c>
      <c r="C1223" s="161" t="s">
        <v>1626</v>
      </c>
      <c r="D1223" s="161">
        <v>3</v>
      </c>
      <c r="E1223" s="207">
        <v>3850</v>
      </c>
      <c r="F1223" s="201">
        <f t="shared" si="287"/>
        <v>11550</v>
      </c>
      <c r="G1223" s="161" t="s">
        <v>122</v>
      </c>
      <c r="H1223" s="132"/>
      <c r="I1223" s="212">
        <f t="shared" si="285"/>
        <v>0.48</v>
      </c>
      <c r="J1223" s="212">
        <f t="shared" si="286"/>
        <v>3850</v>
      </c>
      <c r="K1223" s="212">
        <f t="shared" si="284"/>
        <v>1848</v>
      </c>
      <c r="L1223" s="30"/>
    </row>
    <row r="1224" spans="1:12" s="26" customFormat="1" x14ac:dyDescent="0.2">
      <c r="A1224" s="159">
        <v>25</v>
      </c>
      <c r="B1224" s="209" t="s">
        <v>1630</v>
      </c>
      <c r="C1224" s="161" t="s">
        <v>1626</v>
      </c>
      <c r="D1224" s="161">
        <v>1</v>
      </c>
      <c r="E1224" s="207">
        <v>52250</v>
      </c>
      <c r="F1224" s="201">
        <f t="shared" si="287"/>
        <v>52250</v>
      </c>
      <c r="G1224" s="161" t="s">
        <v>122</v>
      </c>
      <c r="H1224" s="132"/>
      <c r="I1224" s="212">
        <f t="shared" si="285"/>
        <v>0.16</v>
      </c>
      <c r="J1224" s="212">
        <f t="shared" si="286"/>
        <v>52250</v>
      </c>
      <c r="K1224" s="212">
        <f t="shared" si="284"/>
        <v>8360</v>
      </c>
      <c r="L1224" s="30"/>
    </row>
    <row r="1225" spans="1:12" s="26" customFormat="1" x14ac:dyDescent="0.2">
      <c r="A1225" s="159">
        <v>26</v>
      </c>
      <c r="B1225" s="209" t="s">
        <v>1631</v>
      </c>
      <c r="C1225" s="161" t="s">
        <v>1626</v>
      </c>
      <c r="D1225" s="161">
        <v>6</v>
      </c>
      <c r="E1225" s="207">
        <v>16500</v>
      </c>
      <c r="F1225" s="201">
        <f t="shared" si="287"/>
        <v>99000</v>
      </c>
      <c r="G1225" s="161" t="s">
        <v>122</v>
      </c>
      <c r="H1225" s="132"/>
      <c r="I1225" s="212">
        <f t="shared" si="285"/>
        <v>0.96</v>
      </c>
      <c r="J1225" s="212">
        <f t="shared" si="286"/>
        <v>16500</v>
      </c>
      <c r="K1225" s="212">
        <f t="shared" si="284"/>
        <v>15840</v>
      </c>
      <c r="L1225" s="30"/>
    </row>
    <row r="1226" spans="1:12" s="26" customFormat="1" x14ac:dyDescent="0.2">
      <c r="A1226" s="159">
        <v>27</v>
      </c>
      <c r="B1226" s="209" t="s">
        <v>1632</v>
      </c>
      <c r="C1226" s="161" t="s">
        <v>1626</v>
      </c>
      <c r="D1226" s="161">
        <v>6</v>
      </c>
      <c r="E1226" s="207">
        <v>16500</v>
      </c>
      <c r="F1226" s="201">
        <f t="shared" si="287"/>
        <v>99000</v>
      </c>
      <c r="G1226" s="161" t="s">
        <v>122</v>
      </c>
      <c r="H1226" s="132"/>
      <c r="I1226" s="212">
        <f t="shared" si="285"/>
        <v>0.96</v>
      </c>
      <c r="J1226" s="212">
        <f t="shared" si="286"/>
        <v>16500</v>
      </c>
      <c r="K1226" s="212">
        <f t="shared" si="284"/>
        <v>15840</v>
      </c>
      <c r="L1226" s="30"/>
    </row>
    <row r="1227" spans="1:12" s="26" customFormat="1" x14ac:dyDescent="0.2">
      <c r="A1227" s="159">
        <v>28</v>
      </c>
      <c r="B1227" s="209" t="s">
        <v>1633</v>
      </c>
      <c r="C1227" s="161" t="s">
        <v>1626</v>
      </c>
      <c r="D1227" s="161">
        <v>2</v>
      </c>
      <c r="E1227" s="207">
        <v>26400</v>
      </c>
      <c r="F1227" s="201">
        <f t="shared" si="287"/>
        <v>52800</v>
      </c>
      <c r="G1227" s="161" t="s">
        <v>122</v>
      </c>
      <c r="H1227" s="132"/>
      <c r="I1227" s="212">
        <f t="shared" si="285"/>
        <v>0.32</v>
      </c>
      <c r="J1227" s="212">
        <f t="shared" si="286"/>
        <v>26400</v>
      </c>
      <c r="K1227" s="212">
        <f t="shared" si="284"/>
        <v>8448</v>
      </c>
      <c r="L1227" s="30"/>
    </row>
    <row r="1228" spans="1:12" s="26" customFormat="1" x14ac:dyDescent="0.2">
      <c r="A1228" s="159">
        <v>29</v>
      </c>
      <c r="B1228" s="209" t="s">
        <v>1634</v>
      </c>
      <c r="C1228" s="161" t="s">
        <v>1626</v>
      </c>
      <c r="D1228" s="161">
        <v>3</v>
      </c>
      <c r="E1228" s="207">
        <v>8250</v>
      </c>
      <c r="F1228" s="201">
        <f t="shared" si="287"/>
        <v>24750</v>
      </c>
      <c r="G1228" s="161" t="s">
        <v>122</v>
      </c>
      <c r="H1228" s="132"/>
      <c r="I1228" s="212">
        <f t="shared" si="285"/>
        <v>0.48</v>
      </c>
      <c r="J1228" s="212">
        <f t="shared" si="286"/>
        <v>8250</v>
      </c>
      <c r="K1228" s="212">
        <f t="shared" si="284"/>
        <v>3960</v>
      </c>
      <c r="L1228" s="30"/>
    </row>
    <row r="1229" spans="1:12" s="26" customFormat="1" x14ac:dyDescent="0.2">
      <c r="A1229" s="159">
        <v>30</v>
      </c>
      <c r="B1229" s="209" t="s">
        <v>1635</v>
      </c>
      <c r="C1229" s="161" t="s">
        <v>57</v>
      </c>
      <c r="D1229" s="161">
        <v>20</v>
      </c>
      <c r="E1229" s="207">
        <v>21340</v>
      </c>
      <c r="F1229" s="201">
        <f t="shared" si="287"/>
        <v>426800</v>
      </c>
      <c r="G1229" s="161" t="s">
        <v>122</v>
      </c>
      <c r="H1229" s="132"/>
      <c r="I1229" s="212">
        <f t="shared" si="285"/>
        <v>3.2</v>
      </c>
      <c r="J1229" s="212">
        <f t="shared" si="286"/>
        <v>21340</v>
      </c>
      <c r="K1229" s="212">
        <f t="shared" si="284"/>
        <v>68288</v>
      </c>
      <c r="L1229" s="30"/>
    </row>
    <row r="1230" spans="1:12" s="26" customFormat="1" x14ac:dyDescent="0.2">
      <c r="A1230" s="159">
        <v>31</v>
      </c>
      <c r="B1230" s="209" t="s">
        <v>1636</v>
      </c>
      <c r="C1230" s="161" t="s">
        <v>57</v>
      </c>
      <c r="D1230" s="161">
        <v>10</v>
      </c>
      <c r="E1230" s="207">
        <v>8250</v>
      </c>
      <c r="F1230" s="201">
        <f t="shared" si="287"/>
        <v>82500</v>
      </c>
      <c r="G1230" s="161" t="s">
        <v>122</v>
      </c>
      <c r="H1230" s="132"/>
      <c r="I1230" s="212">
        <f t="shared" si="285"/>
        <v>1.6</v>
      </c>
      <c r="J1230" s="212">
        <f t="shared" si="286"/>
        <v>8250</v>
      </c>
      <c r="K1230" s="212">
        <f t="shared" si="284"/>
        <v>13200</v>
      </c>
      <c r="L1230" s="30"/>
    </row>
    <row r="1231" spans="1:12" s="26" customFormat="1" x14ac:dyDescent="0.2">
      <c r="A1231" s="159">
        <v>32</v>
      </c>
      <c r="B1231" s="209" t="s">
        <v>1637</v>
      </c>
      <c r="C1231" s="161" t="s">
        <v>57</v>
      </c>
      <c r="D1231" s="161">
        <v>30</v>
      </c>
      <c r="E1231" s="207">
        <v>8360</v>
      </c>
      <c r="F1231" s="201">
        <f t="shared" si="287"/>
        <v>250800</v>
      </c>
      <c r="G1231" s="161" t="s">
        <v>122</v>
      </c>
      <c r="H1231" s="132"/>
      <c r="I1231" s="212">
        <f t="shared" ref="I1231:I1253" si="288">D1231*0.16</f>
        <v>4.8</v>
      </c>
      <c r="J1231" s="212">
        <f t="shared" ref="J1231:J1253" si="289">E1231</f>
        <v>8360</v>
      </c>
      <c r="K1231" s="212">
        <f t="shared" si="284"/>
        <v>40128</v>
      </c>
      <c r="L1231" s="30"/>
    </row>
    <row r="1232" spans="1:12" s="26" customFormat="1" x14ac:dyDescent="0.2">
      <c r="A1232" s="159">
        <v>33</v>
      </c>
      <c r="B1232" s="209" t="s">
        <v>1638</v>
      </c>
      <c r="C1232" s="161" t="s">
        <v>57</v>
      </c>
      <c r="D1232" s="161">
        <v>50</v>
      </c>
      <c r="E1232" s="207">
        <v>24750</v>
      </c>
      <c r="F1232" s="201">
        <f t="shared" si="287"/>
        <v>1237500</v>
      </c>
      <c r="G1232" s="161" t="s">
        <v>122</v>
      </c>
      <c r="H1232" s="132"/>
      <c r="I1232" s="212">
        <f t="shared" si="288"/>
        <v>8</v>
      </c>
      <c r="J1232" s="212">
        <f t="shared" si="289"/>
        <v>24750</v>
      </c>
      <c r="K1232" s="212">
        <f t="shared" si="284"/>
        <v>198000</v>
      </c>
      <c r="L1232" s="30"/>
    </row>
    <row r="1233" spans="1:12" s="26" customFormat="1" x14ac:dyDescent="0.2">
      <c r="A1233" s="159">
        <v>34</v>
      </c>
      <c r="B1233" s="209" t="s">
        <v>1639</v>
      </c>
      <c r="C1233" s="161" t="s">
        <v>1626</v>
      </c>
      <c r="D1233" s="161">
        <v>3</v>
      </c>
      <c r="E1233" s="207">
        <v>38720</v>
      </c>
      <c r="F1233" s="201">
        <f t="shared" si="287"/>
        <v>116160</v>
      </c>
      <c r="G1233" s="161" t="s">
        <v>122</v>
      </c>
      <c r="H1233" s="132"/>
      <c r="I1233" s="212">
        <f t="shared" si="288"/>
        <v>0.48</v>
      </c>
      <c r="J1233" s="212">
        <f t="shared" si="289"/>
        <v>38720</v>
      </c>
      <c r="K1233" s="212">
        <f t="shared" si="284"/>
        <v>18585.599999999999</v>
      </c>
      <c r="L1233" s="30"/>
    </row>
    <row r="1234" spans="1:12" s="26" customFormat="1" x14ac:dyDescent="0.2">
      <c r="A1234" s="159">
        <v>35</v>
      </c>
      <c r="B1234" s="209" t="s">
        <v>1640</v>
      </c>
      <c r="C1234" s="161" t="s">
        <v>1626</v>
      </c>
      <c r="D1234" s="161">
        <v>3</v>
      </c>
      <c r="E1234" s="207">
        <v>55000</v>
      </c>
      <c r="F1234" s="201">
        <f t="shared" si="287"/>
        <v>165000</v>
      </c>
      <c r="G1234" s="161" t="s">
        <v>122</v>
      </c>
      <c r="H1234" s="132"/>
      <c r="I1234" s="212">
        <f t="shared" si="288"/>
        <v>0.48</v>
      </c>
      <c r="J1234" s="212">
        <f t="shared" si="289"/>
        <v>55000</v>
      </c>
      <c r="K1234" s="212">
        <f t="shared" si="284"/>
        <v>26400</v>
      </c>
      <c r="L1234" s="30"/>
    </row>
    <row r="1235" spans="1:12" s="26" customFormat="1" x14ac:dyDescent="0.2">
      <c r="A1235" s="159">
        <v>36</v>
      </c>
      <c r="B1235" s="209" t="s">
        <v>1641</v>
      </c>
      <c r="C1235" s="161" t="s">
        <v>57</v>
      </c>
      <c r="D1235" s="161">
        <v>2</v>
      </c>
      <c r="E1235" s="207">
        <v>59400</v>
      </c>
      <c r="F1235" s="201">
        <f t="shared" si="287"/>
        <v>118800</v>
      </c>
      <c r="G1235" s="161" t="s">
        <v>122</v>
      </c>
      <c r="H1235" s="132"/>
      <c r="I1235" s="212">
        <f t="shared" si="288"/>
        <v>0.32</v>
      </c>
      <c r="J1235" s="212">
        <f t="shared" si="289"/>
        <v>59400</v>
      </c>
      <c r="K1235" s="212">
        <f t="shared" si="284"/>
        <v>19008</v>
      </c>
      <c r="L1235" s="30"/>
    </row>
    <row r="1236" spans="1:12" s="26" customFormat="1" x14ac:dyDescent="0.2">
      <c r="A1236" s="159">
        <v>37</v>
      </c>
      <c r="B1236" s="209" t="s">
        <v>1642</v>
      </c>
      <c r="C1236" s="161" t="s">
        <v>57</v>
      </c>
      <c r="D1236" s="161">
        <v>2</v>
      </c>
      <c r="E1236" s="207">
        <v>45000</v>
      </c>
      <c r="F1236" s="201">
        <f t="shared" si="287"/>
        <v>90000</v>
      </c>
      <c r="G1236" s="161" t="s">
        <v>122</v>
      </c>
      <c r="H1236" s="132"/>
      <c r="I1236" s="212">
        <f t="shared" si="288"/>
        <v>0.32</v>
      </c>
      <c r="J1236" s="212">
        <f t="shared" si="289"/>
        <v>45000</v>
      </c>
      <c r="K1236" s="212">
        <f t="shared" si="284"/>
        <v>14400</v>
      </c>
      <c r="L1236" s="30"/>
    </row>
    <row r="1237" spans="1:12" s="26" customFormat="1" x14ac:dyDescent="0.2">
      <c r="A1237" s="159">
        <v>38</v>
      </c>
      <c r="B1237" s="209" t="s">
        <v>1643</v>
      </c>
      <c r="C1237" s="161" t="s">
        <v>57</v>
      </c>
      <c r="D1237" s="161">
        <v>2</v>
      </c>
      <c r="E1237" s="207">
        <v>871200</v>
      </c>
      <c r="F1237" s="201">
        <f t="shared" si="287"/>
        <v>1742400</v>
      </c>
      <c r="G1237" s="161" t="s">
        <v>122</v>
      </c>
      <c r="H1237" s="132"/>
      <c r="I1237" s="212">
        <f t="shared" si="288"/>
        <v>0.32</v>
      </c>
      <c r="J1237" s="212">
        <f t="shared" si="289"/>
        <v>871200</v>
      </c>
      <c r="K1237" s="212">
        <f t="shared" si="284"/>
        <v>278784</v>
      </c>
      <c r="L1237" s="30"/>
    </row>
    <row r="1238" spans="1:12" s="26" customFormat="1" x14ac:dyDescent="0.2">
      <c r="A1238" s="159">
        <v>39</v>
      </c>
      <c r="B1238" s="209" t="s">
        <v>1644</v>
      </c>
      <c r="C1238" s="161" t="s">
        <v>57</v>
      </c>
      <c r="D1238" s="161">
        <v>2</v>
      </c>
      <c r="E1238" s="207">
        <v>871200</v>
      </c>
      <c r="F1238" s="201">
        <f t="shared" si="287"/>
        <v>1742400</v>
      </c>
      <c r="G1238" s="161" t="s">
        <v>122</v>
      </c>
      <c r="H1238" s="132"/>
      <c r="I1238" s="212">
        <f t="shared" si="288"/>
        <v>0.32</v>
      </c>
      <c r="J1238" s="212">
        <f t="shared" si="289"/>
        <v>871200</v>
      </c>
      <c r="K1238" s="212">
        <f t="shared" si="284"/>
        <v>278784</v>
      </c>
      <c r="L1238" s="30"/>
    </row>
    <row r="1239" spans="1:12" s="26" customFormat="1" x14ac:dyDescent="0.2">
      <c r="A1239" s="159">
        <v>40</v>
      </c>
      <c r="B1239" s="209" t="s">
        <v>1645</v>
      </c>
      <c r="C1239" s="161" t="s">
        <v>57</v>
      </c>
      <c r="D1239" s="161">
        <v>2</v>
      </c>
      <c r="E1239" s="207">
        <v>871200</v>
      </c>
      <c r="F1239" s="201">
        <f t="shared" si="287"/>
        <v>1742400</v>
      </c>
      <c r="G1239" s="161" t="s">
        <v>122</v>
      </c>
      <c r="H1239" s="132"/>
      <c r="I1239" s="212">
        <f t="shared" si="288"/>
        <v>0.32</v>
      </c>
      <c r="J1239" s="212">
        <f t="shared" si="289"/>
        <v>871200</v>
      </c>
      <c r="K1239" s="212">
        <f t="shared" si="284"/>
        <v>278784</v>
      </c>
      <c r="L1239" s="30"/>
    </row>
    <row r="1240" spans="1:12" s="26" customFormat="1" x14ac:dyDescent="0.2">
      <c r="A1240" s="159">
        <v>41</v>
      </c>
      <c r="B1240" s="209" t="s">
        <v>1646</v>
      </c>
      <c r="C1240" s="161" t="s">
        <v>57</v>
      </c>
      <c r="D1240" s="161">
        <v>2</v>
      </c>
      <c r="E1240" s="207">
        <v>871200</v>
      </c>
      <c r="F1240" s="201">
        <f t="shared" si="287"/>
        <v>1742400</v>
      </c>
      <c r="G1240" s="161" t="s">
        <v>122</v>
      </c>
      <c r="H1240" s="132"/>
      <c r="I1240" s="212">
        <f t="shared" si="288"/>
        <v>0.32</v>
      </c>
      <c r="J1240" s="212">
        <f t="shared" si="289"/>
        <v>871200</v>
      </c>
      <c r="K1240" s="212">
        <f t="shared" si="284"/>
        <v>278784</v>
      </c>
      <c r="L1240" s="30"/>
    </row>
    <row r="1241" spans="1:12" s="26" customFormat="1" x14ac:dyDescent="0.2">
      <c r="A1241" s="159">
        <v>42</v>
      </c>
      <c r="B1241" s="209" t="s">
        <v>1647</v>
      </c>
      <c r="C1241" s="161" t="s">
        <v>57</v>
      </c>
      <c r="D1241" s="161">
        <v>2</v>
      </c>
      <c r="E1241" s="207">
        <v>841200</v>
      </c>
      <c r="F1241" s="201">
        <f t="shared" si="287"/>
        <v>1682400</v>
      </c>
      <c r="G1241" s="161" t="s">
        <v>122</v>
      </c>
      <c r="H1241" s="132"/>
      <c r="I1241" s="212">
        <f t="shared" si="288"/>
        <v>0.32</v>
      </c>
      <c r="J1241" s="212">
        <f t="shared" si="289"/>
        <v>841200</v>
      </c>
      <c r="K1241" s="212">
        <f t="shared" si="284"/>
        <v>269184</v>
      </c>
      <c r="L1241" s="30"/>
    </row>
    <row r="1242" spans="1:12" s="26" customFormat="1" x14ac:dyDescent="0.2">
      <c r="A1242" s="159">
        <v>43</v>
      </c>
      <c r="B1242" s="209" t="s">
        <v>1648</v>
      </c>
      <c r="C1242" s="161" t="s">
        <v>57</v>
      </c>
      <c r="D1242" s="161">
        <v>2</v>
      </c>
      <c r="E1242" s="207">
        <v>841200</v>
      </c>
      <c r="F1242" s="201">
        <f t="shared" si="287"/>
        <v>1682400</v>
      </c>
      <c r="G1242" s="161" t="s">
        <v>122</v>
      </c>
      <c r="H1242" s="132"/>
      <c r="I1242" s="212">
        <f t="shared" si="288"/>
        <v>0.32</v>
      </c>
      <c r="J1242" s="212">
        <f t="shared" si="289"/>
        <v>841200</v>
      </c>
      <c r="K1242" s="212">
        <f t="shared" si="284"/>
        <v>269184</v>
      </c>
      <c r="L1242" s="30"/>
    </row>
    <row r="1243" spans="1:12" s="26" customFormat="1" x14ac:dyDescent="0.2">
      <c r="A1243" s="159">
        <v>44</v>
      </c>
      <c r="B1243" s="209" t="s">
        <v>1649</v>
      </c>
      <c r="C1243" s="161" t="s">
        <v>57</v>
      </c>
      <c r="D1243" s="161">
        <v>2</v>
      </c>
      <c r="E1243" s="207">
        <v>871200</v>
      </c>
      <c r="F1243" s="201">
        <f t="shared" si="287"/>
        <v>1742400</v>
      </c>
      <c r="G1243" s="161" t="s">
        <v>122</v>
      </c>
      <c r="H1243" s="132"/>
      <c r="I1243" s="212">
        <f t="shared" si="288"/>
        <v>0.32</v>
      </c>
      <c r="J1243" s="212">
        <f t="shared" si="289"/>
        <v>871200</v>
      </c>
      <c r="K1243" s="212">
        <f t="shared" si="284"/>
        <v>278784</v>
      </c>
      <c r="L1243" s="30"/>
    </row>
    <row r="1244" spans="1:12" s="26" customFormat="1" x14ac:dyDescent="0.2">
      <c r="A1244" s="159">
        <v>45</v>
      </c>
      <c r="B1244" s="209" t="s">
        <v>1650</v>
      </c>
      <c r="C1244" s="161" t="s">
        <v>57</v>
      </c>
      <c r="D1244" s="161">
        <v>1</v>
      </c>
      <c r="E1244" s="207">
        <v>1089000</v>
      </c>
      <c r="F1244" s="201">
        <f t="shared" si="287"/>
        <v>1089000</v>
      </c>
      <c r="G1244" s="161" t="s">
        <v>122</v>
      </c>
      <c r="H1244" s="132"/>
      <c r="I1244" s="212">
        <f t="shared" si="288"/>
        <v>0.16</v>
      </c>
      <c r="J1244" s="212">
        <f t="shared" si="289"/>
        <v>1089000</v>
      </c>
      <c r="K1244" s="212">
        <f t="shared" si="284"/>
        <v>174240</v>
      </c>
      <c r="L1244" s="30"/>
    </row>
    <row r="1245" spans="1:12" s="26" customFormat="1" x14ac:dyDescent="0.2">
      <c r="A1245" s="159">
        <v>46</v>
      </c>
      <c r="B1245" s="209" t="s">
        <v>1651</v>
      </c>
      <c r="C1245" s="161" t="s">
        <v>57</v>
      </c>
      <c r="D1245" s="161">
        <v>1</v>
      </c>
      <c r="E1245" s="207">
        <v>356400</v>
      </c>
      <c r="F1245" s="201">
        <f t="shared" si="287"/>
        <v>356400</v>
      </c>
      <c r="G1245" s="161" t="s">
        <v>122</v>
      </c>
      <c r="H1245" s="132"/>
      <c r="I1245" s="212">
        <f t="shared" si="288"/>
        <v>0.16</v>
      </c>
      <c r="J1245" s="212">
        <f t="shared" si="289"/>
        <v>356400</v>
      </c>
      <c r="K1245" s="212">
        <f t="shared" si="284"/>
        <v>57024</v>
      </c>
      <c r="L1245" s="30"/>
    </row>
    <row r="1246" spans="1:12" s="26" customFormat="1" x14ac:dyDescent="0.2">
      <c r="A1246" s="159">
        <v>47</v>
      </c>
      <c r="B1246" s="209" t="s">
        <v>1652</v>
      </c>
      <c r="C1246" s="161" t="s">
        <v>57</v>
      </c>
      <c r="D1246" s="161">
        <v>2</v>
      </c>
      <c r="E1246" s="207">
        <v>440000</v>
      </c>
      <c r="F1246" s="201">
        <f t="shared" si="287"/>
        <v>880000</v>
      </c>
      <c r="G1246" s="161" t="s">
        <v>122</v>
      </c>
      <c r="H1246" s="132"/>
      <c r="I1246" s="212">
        <f t="shared" si="288"/>
        <v>0.32</v>
      </c>
      <c r="J1246" s="212">
        <f t="shared" si="289"/>
        <v>440000</v>
      </c>
      <c r="K1246" s="212">
        <f t="shared" si="284"/>
        <v>140800</v>
      </c>
      <c r="L1246" s="30"/>
    </row>
    <row r="1247" spans="1:12" s="26" customFormat="1" x14ac:dyDescent="0.2">
      <c r="A1247" s="159">
        <v>48</v>
      </c>
      <c r="B1247" s="209" t="s">
        <v>1653</v>
      </c>
      <c r="C1247" s="161" t="s">
        <v>57</v>
      </c>
      <c r="D1247" s="161">
        <v>2</v>
      </c>
      <c r="E1247" s="207">
        <v>550000</v>
      </c>
      <c r="F1247" s="201">
        <f t="shared" si="287"/>
        <v>1100000</v>
      </c>
      <c r="G1247" s="161" t="s">
        <v>122</v>
      </c>
      <c r="H1247" s="132"/>
      <c r="I1247" s="212">
        <f t="shared" si="288"/>
        <v>0.32</v>
      </c>
      <c r="J1247" s="212">
        <f t="shared" si="289"/>
        <v>550000</v>
      </c>
      <c r="K1247" s="212">
        <f t="shared" si="284"/>
        <v>176000</v>
      </c>
      <c r="L1247" s="30"/>
    </row>
    <row r="1248" spans="1:12" s="26" customFormat="1" x14ac:dyDescent="0.2">
      <c r="A1248" s="159">
        <v>49</v>
      </c>
      <c r="B1248" s="209" t="s">
        <v>1654</v>
      </c>
      <c r="C1248" s="161" t="s">
        <v>57</v>
      </c>
      <c r="D1248" s="161">
        <v>2</v>
      </c>
      <c r="E1248" s="207">
        <v>440000</v>
      </c>
      <c r="F1248" s="201">
        <f t="shared" si="287"/>
        <v>880000</v>
      </c>
      <c r="G1248" s="161" t="s">
        <v>122</v>
      </c>
      <c r="H1248" s="132"/>
      <c r="I1248" s="212">
        <f t="shared" si="288"/>
        <v>0.32</v>
      </c>
      <c r="J1248" s="212">
        <f t="shared" si="289"/>
        <v>440000</v>
      </c>
      <c r="K1248" s="212">
        <f t="shared" si="284"/>
        <v>140800</v>
      </c>
      <c r="L1248" s="30"/>
    </row>
    <row r="1249" spans="1:12" s="26" customFormat="1" x14ac:dyDescent="0.2">
      <c r="A1249" s="159">
        <v>50</v>
      </c>
      <c r="B1249" s="209" t="s">
        <v>1655</v>
      </c>
      <c r="C1249" s="161" t="s">
        <v>57</v>
      </c>
      <c r="D1249" s="161">
        <v>2</v>
      </c>
      <c r="E1249" s="207">
        <v>880000</v>
      </c>
      <c r="F1249" s="201">
        <f t="shared" si="287"/>
        <v>1760000</v>
      </c>
      <c r="G1249" s="161" t="s">
        <v>122</v>
      </c>
      <c r="H1249" s="132"/>
      <c r="I1249" s="212">
        <f t="shared" si="288"/>
        <v>0.32</v>
      </c>
      <c r="J1249" s="212">
        <f t="shared" si="289"/>
        <v>880000</v>
      </c>
      <c r="K1249" s="212">
        <f t="shared" ref="K1249:K1295" si="290">I1249*J1249</f>
        <v>281600</v>
      </c>
      <c r="L1249" s="30"/>
    </row>
    <row r="1250" spans="1:12" s="26" customFormat="1" x14ac:dyDescent="0.2">
      <c r="A1250" s="159">
        <v>51</v>
      </c>
      <c r="B1250" s="209" t="s">
        <v>1656</v>
      </c>
      <c r="C1250" s="161" t="s">
        <v>57</v>
      </c>
      <c r="D1250" s="161">
        <v>2</v>
      </c>
      <c r="E1250" s="207">
        <v>880000</v>
      </c>
      <c r="F1250" s="201">
        <f t="shared" si="287"/>
        <v>1760000</v>
      </c>
      <c r="G1250" s="161" t="s">
        <v>122</v>
      </c>
      <c r="H1250" s="132"/>
      <c r="I1250" s="212">
        <f t="shared" si="288"/>
        <v>0.32</v>
      </c>
      <c r="J1250" s="212">
        <f t="shared" si="289"/>
        <v>880000</v>
      </c>
      <c r="K1250" s="212">
        <f t="shared" si="290"/>
        <v>281600</v>
      </c>
      <c r="L1250" s="30"/>
    </row>
    <row r="1251" spans="1:12" s="26" customFormat="1" x14ac:dyDescent="0.2">
      <c r="A1251" s="159">
        <v>52</v>
      </c>
      <c r="B1251" s="209" t="s">
        <v>1657</v>
      </c>
      <c r="C1251" s="161" t="s">
        <v>57</v>
      </c>
      <c r="D1251" s="161">
        <v>6</v>
      </c>
      <c r="E1251" s="207">
        <v>16000</v>
      </c>
      <c r="F1251" s="201">
        <f t="shared" si="287"/>
        <v>96000</v>
      </c>
      <c r="G1251" s="161" t="s">
        <v>122</v>
      </c>
      <c r="H1251" s="132"/>
      <c r="I1251" s="212">
        <f t="shared" si="288"/>
        <v>0.96</v>
      </c>
      <c r="J1251" s="212">
        <f t="shared" si="289"/>
        <v>16000</v>
      </c>
      <c r="K1251" s="212">
        <f t="shared" si="290"/>
        <v>15360</v>
      </c>
      <c r="L1251" s="30"/>
    </row>
    <row r="1252" spans="1:12" s="26" customFormat="1" x14ac:dyDescent="0.2">
      <c r="A1252" s="159">
        <v>53</v>
      </c>
      <c r="B1252" s="209" t="s">
        <v>1658</v>
      </c>
      <c r="C1252" s="161" t="s">
        <v>57</v>
      </c>
      <c r="D1252" s="161">
        <v>2</v>
      </c>
      <c r="E1252" s="207">
        <v>10400</v>
      </c>
      <c r="F1252" s="201">
        <f t="shared" si="287"/>
        <v>20800</v>
      </c>
      <c r="G1252" s="161" t="s">
        <v>122</v>
      </c>
      <c r="H1252" s="132"/>
      <c r="I1252" s="212">
        <f t="shared" si="288"/>
        <v>0.32</v>
      </c>
      <c r="J1252" s="212">
        <f t="shared" si="289"/>
        <v>10400</v>
      </c>
      <c r="K1252" s="212">
        <f t="shared" si="290"/>
        <v>3328</v>
      </c>
      <c r="L1252" s="30"/>
    </row>
    <row r="1253" spans="1:12" s="26" customFormat="1" x14ac:dyDescent="0.2">
      <c r="A1253" s="159">
        <v>54</v>
      </c>
      <c r="B1253" s="209" t="s">
        <v>1659</v>
      </c>
      <c r="C1253" s="161" t="s">
        <v>57</v>
      </c>
      <c r="D1253" s="161">
        <v>2</v>
      </c>
      <c r="E1253" s="207">
        <v>32000</v>
      </c>
      <c r="F1253" s="201">
        <f t="shared" si="287"/>
        <v>64000</v>
      </c>
      <c r="G1253" s="161" t="s">
        <v>122</v>
      </c>
      <c r="H1253" s="132"/>
      <c r="I1253" s="212">
        <f t="shared" si="288"/>
        <v>0.32</v>
      </c>
      <c r="J1253" s="212">
        <f t="shared" si="289"/>
        <v>32000</v>
      </c>
      <c r="K1253" s="212">
        <f t="shared" si="290"/>
        <v>10240</v>
      </c>
      <c r="L1253" s="30"/>
    </row>
    <row r="1254" spans="1:12" s="26" customFormat="1" ht="13.5" x14ac:dyDescent="0.25">
      <c r="A1254" s="159"/>
      <c r="B1254" s="299" t="s">
        <v>1122</v>
      </c>
      <c r="C1254" s="299"/>
      <c r="D1254" s="299"/>
      <c r="E1254" s="299"/>
      <c r="F1254" s="213">
        <f>SUM(F1200:F1253)</f>
        <v>27539790</v>
      </c>
      <c r="G1254" s="213"/>
      <c r="H1254" s="213"/>
      <c r="I1254" s="213"/>
      <c r="J1254" s="213"/>
      <c r="K1254" s="213">
        <f t="shared" ref="K1254" si="291">SUM(K1200:K1253)</f>
        <v>4406366.4000000004</v>
      </c>
      <c r="L1254" s="30"/>
    </row>
    <row r="1255" spans="1:12" s="26" customFormat="1" ht="13.5" x14ac:dyDescent="0.25">
      <c r="A1255" s="159"/>
      <c r="B1255" s="303" t="s">
        <v>1660</v>
      </c>
      <c r="C1255" s="304"/>
      <c r="D1255" s="304"/>
      <c r="E1255" s="304"/>
      <c r="F1255" s="304"/>
      <c r="G1255" s="305"/>
      <c r="H1255" s="132"/>
      <c r="I1255" s="212">
        <f t="shared" ref="I1255:I1267" si="292">D1255*0.16</f>
        <v>0</v>
      </c>
      <c r="J1255" s="212">
        <f t="shared" ref="J1255:J1267" si="293">E1255</f>
        <v>0</v>
      </c>
      <c r="K1255" s="212">
        <f t="shared" si="290"/>
        <v>0</v>
      </c>
      <c r="L1255" s="30"/>
    </row>
    <row r="1256" spans="1:12" s="26" customFormat="1" x14ac:dyDescent="0.2">
      <c r="A1256" s="159">
        <v>1</v>
      </c>
      <c r="B1256" s="209" t="s">
        <v>1661</v>
      </c>
      <c r="C1256" s="161" t="s">
        <v>57</v>
      </c>
      <c r="D1256" s="161">
        <v>1</v>
      </c>
      <c r="E1256" s="207">
        <v>82000</v>
      </c>
      <c r="F1256" s="201">
        <f t="shared" ref="F1256:F1267" si="294">D1256*E1256</f>
        <v>82000</v>
      </c>
      <c r="G1256" s="161" t="s">
        <v>122</v>
      </c>
      <c r="H1256" s="132"/>
      <c r="I1256" s="212">
        <f t="shared" si="292"/>
        <v>0.16</v>
      </c>
      <c r="J1256" s="212">
        <f t="shared" si="293"/>
        <v>82000</v>
      </c>
      <c r="K1256" s="212">
        <f t="shared" si="290"/>
        <v>13120</v>
      </c>
      <c r="L1256" s="30"/>
    </row>
    <row r="1257" spans="1:12" s="26" customFormat="1" x14ac:dyDescent="0.2">
      <c r="A1257" s="159">
        <v>2</v>
      </c>
      <c r="B1257" s="209" t="s">
        <v>1662</v>
      </c>
      <c r="C1257" s="161" t="s">
        <v>57</v>
      </c>
      <c r="D1257" s="161">
        <v>6</v>
      </c>
      <c r="E1257" s="207">
        <v>27000</v>
      </c>
      <c r="F1257" s="201">
        <f t="shared" si="294"/>
        <v>162000</v>
      </c>
      <c r="G1257" s="161" t="s">
        <v>122</v>
      </c>
      <c r="H1257" s="132"/>
      <c r="I1257" s="212">
        <f t="shared" si="292"/>
        <v>0.96</v>
      </c>
      <c r="J1257" s="212">
        <f t="shared" si="293"/>
        <v>27000</v>
      </c>
      <c r="K1257" s="212">
        <f t="shared" si="290"/>
        <v>25920</v>
      </c>
      <c r="L1257" s="30"/>
    </row>
    <row r="1258" spans="1:12" s="26" customFormat="1" x14ac:dyDescent="0.2">
      <c r="A1258" s="159">
        <v>3</v>
      </c>
      <c r="B1258" s="209" t="s">
        <v>1663</v>
      </c>
      <c r="C1258" s="161" t="s">
        <v>57</v>
      </c>
      <c r="D1258" s="161">
        <v>1</v>
      </c>
      <c r="E1258" s="207">
        <v>6200</v>
      </c>
      <c r="F1258" s="201">
        <f t="shared" si="294"/>
        <v>6200</v>
      </c>
      <c r="G1258" s="161" t="s">
        <v>122</v>
      </c>
      <c r="H1258" s="132"/>
      <c r="I1258" s="212">
        <f t="shared" si="292"/>
        <v>0.16</v>
      </c>
      <c r="J1258" s="212">
        <f t="shared" si="293"/>
        <v>6200</v>
      </c>
      <c r="K1258" s="212">
        <f t="shared" si="290"/>
        <v>992</v>
      </c>
      <c r="L1258" s="30"/>
    </row>
    <row r="1259" spans="1:12" s="26" customFormat="1" x14ac:dyDescent="0.2">
      <c r="A1259" s="159">
        <v>4</v>
      </c>
      <c r="B1259" s="209" t="s">
        <v>1664</v>
      </c>
      <c r="C1259" s="161" t="s">
        <v>57</v>
      </c>
      <c r="D1259" s="161">
        <v>1</v>
      </c>
      <c r="E1259" s="207">
        <v>9200</v>
      </c>
      <c r="F1259" s="201">
        <f t="shared" si="294"/>
        <v>9200</v>
      </c>
      <c r="G1259" s="161" t="s">
        <v>122</v>
      </c>
      <c r="H1259" s="132"/>
      <c r="I1259" s="212">
        <f t="shared" si="292"/>
        <v>0.16</v>
      </c>
      <c r="J1259" s="212">
        <f t="shared" si="293"/>
        <v>9200</v>
      </c>
      <c r="K1259" s="212">
        <f t="shared" si="290"/>
        <v>1472</v>
      </c>
      <c r="L1259" s="30"/>
    </row>
    <row r="1260" spans="1:12" s="26" customFormat="1" x14ac:dyDescent="0.2">
      <c r="A1260" s="159">
        <v>5</v>
      </c>
      <c r="B1260" s="209" t="s">
        <v>1665</v>
      </c>
      <c r="C1260" s="161" t="s">
        <v>57</v>
      </c>
      <c r="D1260" s="161">
        <v>5</v>
      </c>
      <c r="E1260" s="207">
        <v>42000</v>
      </c>
      <c r="F1260" s="201">
        <f t="shared" si="294"/>
        <v>210000</v>
      </c>
      <c r="G1260" s="161" t="s">
        <v>122</v>
      </c>
      <c r="H1260" s="132"/>
      <c r="I1260" s="212">
        <f t="shared" si="292"/>
        <v>0.8</v>
      </c>
      <c r="J1260" s="212">
        <f t="shared" si="293"/>
        <v>42000</v>
      </c>
      <c r="K1260" s="212">
        <f t="shared" si="290"/>
        <v>33600</v>
      </c>
      <c r="L1260" s="30"/>
    </row>
    <row r="1261" spans="1:12" s="26" customFormat="1" x14ac:dyDescent="0.2">
      <c r="A1261" s="159">
        <v>6</v>
      </c>
      <c r="B1261" s="209" t="s">
        <v>1666</v>
      </c>
      <c r="C1261" s="161" t="s">
        <v>57</v>
      </c>
      <c r="D1261" s="161">
        <v>1</v>
      </c>
      <c r="E1261" s="207">
        <v>5100</v>
      </c>
      <c r="F1261" s="201">
        <f t="shared" si="294"/>
        <v>5100</v>
      </c>
      <c r="G1261" s="161" t="s">
        <v>122</v>
      </c>
      <c r="H1261" s="132"/>
      <c r="I1261" s="212">
        <f t="shared" si="292"/>
        <v>0.16</v>
      </c>
      <c r="J1261" s="212">
        <f t="shared" si="293"/>
        <v>5100</v>
      </c>
      <c r="K1261" s="212">
        <f t="shared" si="290"/>
        <v>816</v>
      </c>
      <c r="L1261" s="30"/>
    </row>
    <row r="1262" spans="1:12" s="26" customFormat="1" x14ac:dyDescent="0.2">
      <c r="A1262" s="159">
        <v>7</v>
      </c>
      <c r="B1262" s="209" t="s">
        <v>1667</v>
      </c>
      <c r="C1262" s="161" t="s">
        <v>57</v>
      </c>
      <c r="D1262" s="161">
        <v>1</v>
      </c>
      <c r="E1262" s="207">
        <v>7100</v>
      </c>
      <c r="F1262" s="201">
        <f t="shared" si="294"/>
        <v>7100</v>
      </c>
      <c r="G1262" s="161" t="s">
        <v>122</v>
      </c>
      <c r="H1262" s="132"/>
      <c r="I1262" s="212">
        <f t="shared" si="292"/>
        <v>0.16</v>
      </c>
      <c r="J1262" s="212">
        <f t="shared" si="293"/>
        <v>7100</v>
      </c>
      <c r="K1262" s="212">
        <f t="shared" si="290"/>
        <v>1136</v>
      </c>
      <c r="L1262" s="30"/>
    </row>
    <row r="1263" spans="1:12" s="26" customFormat="1" x14ac:dyDescent="0.2">
      <c r="A1263" s="159">
        <v>8</v>
      </c>
      <c r="B1263" s="209" t="s">
        <v>1668</v>
      </c>
      <c r="C1263" s="161" t="s">
        <v>57</v>
      </c>
      <c r="D1263" s="161">
        <v>1</v>
      </c>
      <c r="E1263" s="207">
        <v>12000</v>
      </c>
      <c r="F1263" s="201">
        <f t="shared" si="294"/>
        <v>12000</v>
      </c>
      <c r="G1263" s="161" t="s">
        <v>122</v>
      </c>
      <c r="H1263" s="132"/>
      <c r="I1263" s="212">
        <f t="shared" si="292"/>
        <v>0.16</v>
      </c>
      <c r="J1263" s="212">
        <f t="shared" si="293"/>
        <v>12000</v>
      </c>
      <c r="K1263" s="212">
        <f t="shared" si="290"/>
        <v>1920</v>
      </c>
      <c r="L1263" s="30"/>
    </row>
    <row r="1264" spans="1:12" s="26" customFormat="1" x14ac:dyDescent="0.2">
      <c r="A1264" s="159">
        <v>9</v>
      </c>
      <c r="B1264" s="209" t="s">
        <v>1669</v>
      </c>
      <c r="C1264" s="161" t="s">
        <v>166</v>
      </c>
      <c r="D1264" s="161">
        <v>3</v>
      </c>
      <c r="E1264" s="207">
        <v>2560</v>
      </c>
      <c r="F1264" s="201">
        <f t="shared" si="294"/>
        <v>7680</v>
      </c>
      <c r="G1264" s="161" t="s">
        <v>122</v>
      </c>
      <c r="H1264" s="132"/>
      <c r="I1264" s="212">
        <f t="shared" si="292"/>
        <v>0.48</v>
      </c>
      <c r="J1264" s="212">
        <f t="shared" si="293"/>
        <v>2560</v>
      </c>
      <c r="K1264" s="212">
        <f t="shared" si="290"/>
        <v>1228.8</v>
      </c>
      <c r="L1264" s="30"/>
    </row>
    <row r="1265" spans="1:12" s="26" customFormat="1" ht="25.5" x14ac:dyDescent="0.2">
      <c r="A1265" s="159">
        <v>10</v>
      </c>
      <c r="B1265" s="160" t="s">
        <v>1670</v>
      </c>
      <c r="C1265" s="161" t="s">
        <v>1671</v>
      </c>
      <c r="D1265" s="161">
        <v>1</v>
      </c>
      <c r="E1265" s="207">
        <v>3200</v>
      </c>
      <c r="F1265" s="201">
        <f t="shared" si="294"/>
        <v>3200</v>
      </c>
      <c r="G1265" s="161" t="s">
        <v>122</v>
      </c>
      <c r="H1265" s="132"/>
      <c r="I1265" s="212">
        <f t="shared" si="292"/>
        <v>0.16</v>
      </c>
      <c r="J1265" s="212">
        <f t="shared" si="293"/>
        <v>3200</v>
      </c>
      <c r="K1265" s="212">
        <f t="shared" si="290"/>
        <v>512</v>
      </c>
      <c r="L1265" s="30"/>
    </row>
    <row r="1266" spans="1:12" s="26" customFormat="1" x14ac:dyDescent="0.2">
      <c r="A1266" s="159">
        <v>11</v>
      </c>
      <c r="B1266" s="209" t="s">
        <v>1672</v>
      </c>
      <c r="C1266" s="161" t="s">
        <v>57</v>
      </c>
      <c r="D1266" s="161">
        <v>1</v>
      </c>
      <c r="E1266" s="207">
        <v>650</v>
      </c>
      <c r="F1266" s="201">
        <f t="shared" si="294"/>
        <v>650</v>
      </c>
      <c r="G1266" s="161" t="s">
        <v>122</v>
      </c>
      <c r="H1266" s="132"/>
      <c r="I1266" s="212">
        <f t="shared" si="292"/>
        <v>0.16</v>
      </c>
      <c r="J1266" s="212">
        <f t="shared" si="293"/>
        <v>650</v>
      </c>
      <c r="K1266" s="212">
        <f t="shared" si="290"/>
        <v>104</v>
      </c>
      <c r="L1266" s="30"/>
    </row>
    <row r="1267" spans="1:12" s="26" customFormat="1" x14ac:dyDescent="0.2">
      <c r="A1267" s="159">
        <v>12</v>
      </c>
      <c r="B1267" s="209" t="s">
        <v>1673</v>
      </c>
      <c r="C1267" s="161" t="s">
        <v>57</v>
      </c>
      <c r="D1267" s="161">
        <v>1</v>
      </c>
      <c r="E1267" s="207">
        <v>820</v>
      </c>
      <c r="F1267" s="201">
        <f t="shared" si="294"/>
        <v>820</v>
      </c>
      <c r="G1267" s="161" t="s">
        <v>122</v>
      </c>
      <c r="H1267" s="132"/>
      <c r="I1267" s="212">
        <f t="shared" si="292"/>
        <v>0.16</v>
      </c>
      <c r="J1267" s="212">
        <f t="shared" si="293"/>
        <v>820</v>
      </c>
      <c r="K1267" s="212">
        <f t="shared" si="290"/>
        <v>131.19999999999999</v>
      </c>
      <c r="L1267" s="30"/>
    </row>
    <row r="1268" spans="1:12" s="26" customFormat="1" ht="13.5" x14ac:dyDescent="0.25">
      <c r="A1268" s="159"/>
      <c r="B1268" s="299" t="s">
        <v>1122</v>
      </c>
      <c r="C1268" s="299"/>
      <c r="D1268" s="299"/>
      <c r="E1268" s="299"/>
      <c r="F1268" s="213">
        <f>SUM(F1256:F1267)</f>
        <v>505950</v>
      </c>
      <c r="G1268" s="213"/>
      <c r="H1268" s="213"/>
      <c r="I1268" s="213"/>
      <c r="J1268" s="213"/>
      <c r="K1268" s="213">
        <f>SUM(K1256:K1267)</f>
        <v>80952</v>
      </c>
      <c r="L1268" s="30"/>
    </row>
    <row r="1269" spans="1:12" s="26" customFormat="1" ht="13.5" x14ac:dyDescent="0.2">
      <c r="A1269" s="159"/>
      <c r="B1269" s="300" t="s">
        <v>653</v>
      </c>
      <c r="C1269" s="301"/>
      <c r="D1269" s="301"/>
      <c r="E1269" s="301"/>
      <c r="F1269" s="301"/>
      <c r="G1269" s="302"/>
      <c r="H1269" s="132"/>
      <c r="I1269" s="212">
        <f>D1269*0.16</f>
        <v>0</v>
      </c>
      <c r="J1269" s="212">
        <f>E1269</f>
        <v>0</v>
      </c>
      <c r="K1269" s="212">
        <f t="shared" si="290"/>
        <v>0</v>
      </c>
      <c r="L1269" s="30"/>
    </row>
    <row r="1270" spans="1:12" s="26" customFormat="1" x14ac:dyDescent="0.2">
      <c r="A1270" s="159">
        <v>1</v>
      </c>
      <c r="B1270" s="197" t="s">
        <v>654</v>
      </c>
      <c r="C1270" s="161" t="s">
        <v>205</v>
      </c>
      <c r="D1270" s="161">
        <v>50</v>
      </c>
      <c r="E1270" s="207">
        <v>65000</v>
      </c>
      <c r="F1270" s="201">
        <f t="shared" ref="F1270:F1272" si="295">D1270*E1270</f>
        <v>3250000</v>
      </c>
      <c r="G1270" s="161" t="s">
        <v>122</v>
      </c>
      <c r="H1270" s="132"/>
      <c r="I1270" s="212">
        <f>D1270*0.16</f>
        <v>8</v>
      </c>
      <c r="J1270" s="212">
        <f>E1270</f>
        <v>65000</v>
      </c>
      <c r="K1270" s="212">
        <f t="shared" si="290"/>
        <v>520000</v>
      </c>
      <c r="L1270" s="30"/>
    </row>
    <row r="1271" spans="1:12" s="26" customFormat="1" x14ac:dyDescent="0.2">
      <c r="A1271" s="159">
        <v>2</v>
      </c>
      <c r="B1271" s="197" t="s">
        <v>655</v>
      </c>
      <c r="C1271" s="161" t="s">
        <v>205</v>
      </c>
      <c r="D1271" s="161">
        <v>100</v>
      </c>
      <c r="E1271" s="207">
        <v>65000</v>
      </c>
      <c r="F1271" s="201">
        <f t="shared" si="295"/>
        <v>6500000</v>
      </c>
      <c r="G1271" s="161" t="s">
        <v>122</v>
      </c>
      <c r="H1271" s="132"/>
      <c r="I1271" s="212">
        <f>D1271*0.16</f>
        <v>16</v>
      </c>
      <c r="J1271" s="212">
        <f>E1271</f>
        <v>65000</v>
      </c>
      <c r="K1271" s="212">
        <f t="shared" si="290"/>
        <v>1040000</v>
      </c>
      <c r="L1271" s="30"/>
    </row>
    <row r="1272" spans="1:12" s="26" customFormat="1" x14ac:dyDescent="0.2">
      <c r="A1272" s="159">
        <v>3</v>
      </c>
      <c r="B1272" s="197" t="s">
        <v>656</v>
      </c>
      <c r="C1272" s="161" t="s">
        <v>205</v>
      </c>
      <c r="D1272" s="161">
        <v>100</v>
      </c>
      <c r="E1272" s="207">
        <v>65000</v>
      </c>
      <c r="F1272" s="201">
        <f t="shared" si="295"/>
        <v>6500000</v>
      </c>
      <c r="G1272" s="161" t="s">
        <v>122</v>
      </c>
      <c r="H1272" s="132"/>
      <c r="I1272" s="212">
        <f>D1272*0.16</f>
        <v>16</v>
      </c>
      <c r="J1272" s="212">
        <f>E1272</f>
        <v>65000</v>
      </c>
      <c r="K1272" s="212">
        <f t="shared" si="290"/>
        <v>1040000</v>
      </c>
      <c r="L1272" s="30"/>
    </row>
    <row r="1273" spans="1:12" s="26" customFormat="1" ht="13.5" x14ac:dyDescent="0.25">
      <c r="A1273" s="159"/>
      <c r="B1273" s="299" t="s">
        <v>1122</v>
      </c>
      <c r="C1273" s="299"/>
      <c r="D1273" s="299"/>
      <c r="E1273" s="299"/>
      <c r="F1273" s="213">
        <f>SUM(F1270:F1272)</f>
        <v>16250000</v>
      </c>
      <c r="G1273" s="213"/>
      <c r="H1273" s="213"/>
      <c r="I1273" s="213"/>
      <c r="J1273" s="213"/>
      <c r="K1273" s="213">
        <f t="shared" ref="K1273" si="296">SUM(K1270:K1272)</f>
        <v>2600000</v>
      </c>
      <c r="L1273" s="30"/>
    </row>
    <row r="1274" spans="1:12" s="26" customFormat="1" ht="13.5" x14ac:dyDescent="0.25">
      <c r="A1274" s="159"/>
      <c r="B1274" s="303" t="s">
        <v>1674</v>
      </c>
      <c r="C1274" s="304"/>
      <c r="D1274" s="304"/>
      <c r="E1274" s="304"/>
      <c r="F1274" s="304"/>
      <c r="G1274" s="305"/>
      <c r="H1274" s="132"/>
      <c r="I1274" s="212">
        <f t="shared" ref="I1274:I1279" si="297">D1274*0.16</f>
        <v>0</v>
      </c>
      <c r="J1274" s="212">
        <f t="shared" ref="J1274:J1279" si="298">E1274</f>
        <v>0</v>
      </c>
      <c r="K1274" s="212">
        <f t="shared" si="290"/>
        <v>0</v>
      </c>
      <c r="L1274" s="30"/>
    </row>
    <row r="1275" spans="1:12" s="26" customFormat="1" ht="25.5" x14ac:dyDescent="0.2">
      <c r="A1275" s="189">
        <v>1</v>
      </c>
      <c r="B1275" s="160" t="s">
        <v>1675</v>
      </c>
      <c r="C1275" s="209" t="s">
        <v>57</v>
      </c>
      <c r="D1275" s="209">
        <v>2</v>
      </c>
      <c r="E1275" s="162">
        <v>1800000</v>
      </c>
      <c r="F1275" s="201">
        <f t="shared" ref="F1275:F1279" si="299">D1275*E1275</f>
        <v>3600000</v>
      </c>
      <c r="G1275" s="161" t="s">
        <v>122</v>
      </c>
      <c r="H1275" s="132"/>
      <c r="I1275" s="212">
        <f t="shared" si="297"/>
        <v>0.32</v>
      </c>
      <c r="J1275" s="212">
        <f t="shared" si="298"/>
        <v>1800000</v>
      </c>
      <c r="K1275" s="212">
        <f t="shared" si="290"/>
        <v>576000</v>
      </c>
      <c r="L1275" s="30"/>
    </row>
    <row r="1276" spans="1:12" s="26" customFormat="1" ht="25.5" x14ac:dyDescent="0.2">
      <c r="A1276" s="189">
        <v>2</v>
      </c>
      <c r="B1276" s="160" t="s">
        <v>1676</v>
      </c>
      <c r="C1276" s="209" t="s">
        <v>57</v>
      </c>
      <c r="D1276" s="209">
        <v>20</v>
      </c>
      <c r="E1276" s="162">
        <v>105000</v>
      </c>
      <c r="F1276" s="201">
        <f t="shared" si="299"/>
        <v>2100000</v>
      </c>
      <c r="G1276" s="161" t="s">
        <v>122</v>
      </c>
      <c r="H1276" s="132"/>
      <c r="I1276" s="212">
        <f t="shared" si="297"/>
        <v>3.2</v>
      </c>
      <c r="J1276" s="212">
        <f t="shared" si="298"/>
        <v>105000</v>
      </c>
      <c r="K1276" s="212">
        <f t="shared" si="290"/>
        <v>336000</v>
      </c>
      <c r="L1276" s="30"/>
    </row>
    <row r="1277" spans="1:12" s="26" customFormat="1" ht="25.5" x14ac:dyDescent="0.2">
      <c r="A1277" s="189">
        <v>3</v>
      </c>
      <c r="B1277" s="160" t="s">
        <v>1677</v>
      </c>
      <c r="C1277" s="209" t="s">
        <v>57</v>
      </c>
      <c r="D1277" s="209">
        <v>20</v>
      </c>
      <c r="E1277" s="162">
        <v>156000</v>
      </c>
      <c r="F1277" s="201">
        <f t="shared" si="299"/>
        <v>3120000</v>
      </c>
      <c r="G1277" s="161" t="s">
        <v>122</v>
      </c>
      <c r="H1277" s="132"/>
      <c r="I1277" s="212">
        <f t="shared" si="297"/>
        <v>3.2</v>
      </c>
      <c r="J1277" s="212">
        <f t="shared" si="298"/>
        <v>156000</v>
      </c>
      <c r="K1277" s="212">
        <f t="shared" si="290"/>
        <v>499200</v>
      </c>
      <c r="L1277" s="30"/>
    </row>
    <row r="1278" spans="1:12" s="26" customFormat="1" ht="25.5" x14ac:dyDescent="0.2">
      <c r="A1278" s="189">
        <v>4</v>
      </c>
      <c r="B1278" s="160" t="s">
        <v>1678</v>
      </c>
      <c r="C1278" s="209" t="s">
        <v>57</v>
      </c>
      <c r="D1278" s="209">
        <v>20</v>
      </c>
      <c r="E1278" s="162">
        <v>350000</v>
      </c>
      <c r="F1278" s="201">
        <f t="shared" si="299"/>
        <v>7000000</v>
      </c>
      <c r="G1278" s="161" t="s">
        <v>122</v>
      </c>
      <c r="H1278" s="132"/>
      <c r="I1278" s="212">
        <f t="shared" si="297"/>
        <v>3.2</v>
      </c>
      <c r="J1278" s="212">
        <f t="shared" si="298"/>
        <v>350000</v>
      </c>
      <c r="K1278" s="212">
        <f t="shared" si="290"/>
        <v>1120000</v>
      </c>
      <c r="L1278" s="30"/>
    </row>
    <row r="1279" spans="1:12" s="26" customFormat="1" ht="51" x14ac:dyDescent="0.2">
      <c r="A1279" s="189">
        <v>5</v>
      </c>
      <c r="B1279" s="160" t="s">
        <v>1679</v>
      </c>
      <c r="C1279" s="209" t="s">
        <v>57</v>
      </c>
      <c r="D1279" s="209">
        <v>2</v>
      </c>
      <c r="E1279" s="162">
        <v>6000000</v>
      </c>
      <c r="F1279" s="201">
        <f t="shared" si="299"/>
        <v>12000000</v>
      </c>
      <c r="G1279" s="161" t="s">
        <v>122</v>
      </c>
      <c r="H1279" s="132"/>
      <c r="I1279" s="212">
        <f t="shared" si="297"/>
        <v>0.32</v>
      </c>
      <c r="J1279" s="212">
        <f t="shared" si="298"/>
        <v>6000000</v>
      </c>
      <c r="K1279" s="212">
        <f t="shared" si="290"/>
        <v>1920000</v>
      </c>
      <c r="L1279" s="30"/>
    </row>
    <row r="1280" spans="1:12" s="26" customFormat="1" ht="13.5" x14ac:dyDescent="0.25">
      <c r="A1280" s="159"/>
      <c r="B1280" s="299" t="s">
        <v>1122</v>
      </c>
      <c r="C1280" s="299"/>
      <c r="D1280" s="299"/>
      <c r="E1280" s="299"/>
      <c r="F1280" s="213">
        <f>SUM(F1275:F1279)</f>
        <v>27820000</v>
      </c>
      <c r="G1280" s="213"/>
      <c r="H1280" s="213"/>
      <c r="I1280" s="213"/>
      <c r="J1280" s="213"/>
      <c r="K1280" s="213">
        <f t="shared" ref="K1280" si="300">SUM(K1275:K1279)</f>
        <v>4451200</v>
      </c>
      <c r="L1280" s="30"/>
    </row>
    <row r="1281" spans="1:12" s="26" customFormat="1" ht="13.5" x14ac:dyDescent="0.2">
      <c r="A1281" s="159"/>
      <c r="B1281" s="300" t="s">
        <v>1680</v>
      </c>
      <c r="C1281" s="301"/>
      <c r="D1281" s="301"/>
      <c r="E1281" s="301"/>
      <c r="F1281" s="301"/>
      <c r="G1281" s="302"/>
      <c r="H1281" s="132"/>
      <c r="I1281" s="212">
        <f t="shared" ref="I1281:I1283" si="301">D1281*0.16</f>
        <v>0</v>
      </c>
      <c r="J1281" s="212">
        <f t="shared" ref="J1281:J1283" si="302">E1281</f>
        <v>0</v>
      </c>
      <c r="K1281" s="212">
        <f t="shared" si="290"/>
        <v>0</v>
      </c>
      <c r="L1281" s="30"/>
    </row>
    <row r="1282" spans="1:12" s="26" customFormat="1" x14ac:dyDescent="0.2">
      <c r="A1282" s="159">
        <v>1</v>
      </c>
      <c r="B1282" s="209" t="s">
        <v>1681</v>
      </c>
      <c r="C1282" s="161" t="s">
        <v>166</v>
      </c>
      <c r="D1282" s="161">
        <v>30</v>
      </c>
      <c r="E1282" s="207">
        <v>3088.8</v>
      </c>
      <c r="F1282" s="201">
        <f t="shared" ref="F1282:F1283" si="303">D1282*E1282</f>
        <v>92664</v>
      </c>
      <c r="G1282" s="161" t="s">
        <v>122</v>
      </c>
      <c r="H1282" s="132"/>
      <c r="I1282" s="212">
        <f t="shared" si="301"/>
        <v>4.8</v>
      </c>
      <c r="J1282" s="212">
        <f t="shared" si="302"/>
        <v>3088.8</v>
      </c>
      <c r="K1282" s="212">
        <f t="shared" si="290"/>
        <v>14826.24</v>
      </c>
      <c r="L1282" s="30"/>
    </row>
    <row r="1283" spans="1:12" s="26" customFormat="1" x14ac:dyDescent="0.2">
      <c r="A1283" s="159">
        <v>2</v>
      </c>
      <c r="B1283" s="209" t="s">
        <v>1682</v>
      </c>
      <c r="C1283" s="161" t="s">
        <v>166</v>
      </c>
      <c r="D1283" s="161">
        <v>10</v>
      </c>
      <c r="E1283" s="207">
        <v>3520.0000000000005</v>
      </c>
      <c r="F1283" s="201">
        <f t="shared" si="303"/>
        <v>35200.000000000007</v>
      </c>
      <c r="G1283" s="161" t="s">
        <v>122</v>
      </c>
      <c r="H1283" s="132"/>
      <c r="I1283" s="212">
        <f t="shared" si="301"/>
        <v>1.6</v>
      </c>
      <c r="J1283" s="212">
        <f t="shared" si="302"/>
        <v>3520.0000000000005</v>
      </c>
      <c r="K1283" s="212">
        <f t="shared" si="290"/>
        <v>5632.0000000000009</v>
      </c>
      <c r="L1283" s="30"/>
    </row>
    <row r="1284" spans="1:12" s="26" customFormat="1" ht="13.5" x14ac:dyDescent="0.2">
      <c r="A1284" s="159"/>
      <c r="B1284" s="299" t="s">
        <v>1122</v>
      </c>
      <c r="C1284" s="299"/>
      <c r="D1284" s="299"/>
      <c r="E1284" s="299"/>
      <c r="F1284" s="196">
        <f>SUM(F1282:F1283)</f>
        <v>127864</v>
      </c>
      <c r="G1284" s="196"/>
      <c r="H1284" s="196"/>
      <c r="I1284" s="196"/>
      <c r="J1284" s="196"/>
      <c r="K1284" s="196">
        <f>SUM(K1282:K1283)</f>
        <v>20458.240000000002</v>
      </c>
      <c r="L1284" s="30"/>
    </row>
    <row r="1285" spans="1:12" s="26" customFormat="1" ht="13.5" x14ac:dyDescent="0.2">
      <c r="A1285" s="159"/>
      <c r="B1285" s="300" t="s">
        <v>695</v>
      </c>
      <c r="C1285" s="301"/>
      <c r="D1285" s="301"/>
      <c r="E1285" s="301"/>
      <c r="F1285" s="301"/>
      <c r="G1285" s="302"/>
      <c r="H1285" s="132"/>
      <c r="I1285" s="212">
        <f t="shared" ref="I1285:I1300" si="304">D1285*0.16</f>
        <v>0</v>
      </c>
      <c r="J1285" s="212">
        <f t="shared" ref="J1285:J1300" si="305">E1285</f>
        <v>0</v>
      </c>
      <c r="K1285" s="212">
        <f t="shared" si="290"/>
        <v>0</v>
      </c>
      <c r="L1285" s="30"/>
    </row>
    <row r="1286" spans="1:12" s="26" customFormat="1" x14ac:dyDescent="0.2">
      <c r="A1286" s="159">
        <v>1</v>
      </c>
      <c r="B1286" s="209" t="s">
        <v>696</v>
      </c>
      <c r="C1286" s="161" t="s">
        <v>57</v>
      </c>
      <c r="D1286" s="161">
        <v>400</v>
      </c>
      <c r="E1286" s="207">
        <v>34650</v>
      </c>
      <c r="F1286" s="201">
        <f t="shared" ref="F1286:F1300" si="306">D1286*E1286</f>
        <v>13860000</v>
      </c>
      <c r="G1286" s="161" t="s">
        <v>122</v>
      </c>
      <c r="H1286" s="132"/>
      <c r="I1286" s="212">
        <f t="shared" si="304"/>
        <v>64</v>
      </c>
      <c r="J1286" s="212">
        <f t="shared" si="305"/>
        <v>34650</v>
      </c>
      <c r="K1286" s="212">
        <f t="shared" si="290"/>
        <v>2217600</v>
      </c>
      <c r="L1286" s="30"/>
    </row>
    <row r="1287" spans="1:12" s="26" customFormat="1" x14ac:dyDescent="0.2">
      <c r="A1287" s="159">
        <v>2</v>
      </c>
      <c r="B1287" s="209" t="s">
        <v>697</v>
      </c>
      <c r="C1287" s="161" t="s">
        <v>142</v>
      </c>
      <c r="D1287" s="161">
        <v>648</v>
      </c>
      <c r="E1287" s="207">
        <v>24420.000000000004</v>
      </c>
      <c r="F1287" s="201">
        <f t="shared" si="306"/>
        <v>15824160.000000002</v>
      </c>
      <c r="G1287" s="161" t="s">
        <v>122</v>
      </c>
      <c r="H1287" s="132"/>
      <c r="I1287" s="212">
        <f t="shared" si="304"/>
        <v>103.68</v>
      </c>
      <c r="J1287" s="212">
        <f t="shared" si="305"/>
        <v>24420.000000000004</v>
      </c>
      <c r="K1287" s="212">
        <f t="shared" si="290"/>
        <v>2531865.6000000006</v>
      </c>
      <c r="L1287" s="30"/>
    </row>
    <row r="1288" spans="1:12" s="26" customFormat="1" x14ac:dyDescent="0.2">
      <c r="A1288" s="159">
        <v>3</v>
      </c>
      <c r="B1288" s="209" t="s">
        <v>698</v>
      </c>
      <c r="C1288" s="161" t="s">
        <v>694</v>
      </c>
      <c r="D1288" s="161">
        <v>595</v>
      </c>
      <c r="E1288" s="207">
        <v>20075</v>
      </c>
      <c r="F1288" s="201">
        <f t="shared" si="306"/>
        <v>11944625</v>
      </c>
      <c r="G1288" s="161" t="s">
        <v>122</v>
      </c>
      <c r="H1288" s="132"/>
      <c r="I1288" s="212">
        <f t="shared" si="304"/>
        <v>95.2</v>
      </c>
      <c r="J1288" s="212">
        <f t="shared" si="305"/>
        <v>20075</v>
      </c>
      <c r="K1288" s="212">
        <f t="shared" si="290"/>
        <v>1911140</v>
      </c>
      <c r="L1288" s="30"/>
    </row>
    <row r="1289" spans="1:12" s="26" customFormat="1" x14ac:dyDescent="0.2">
      <c r="A1289" s="159">
        <v>4</v>
      </c>
      <c r="B1289" s="209" t="s">
        <v>699</v>
      </c>
      <c r="C1289" s="161" t="s">
        <v>694</v>
      </c>
      <c r="D1289" s="161">
        <v>35</v>
      </c>
      <c r="E1289" s="207">
        <v>16720</v>
      </c>
      <c r="F1289" s="201">
        <f t="shared" si="306"/>
        <v>585200</v>
      </c>
      <c r="G1289" s="161" t="s">
        <v>122</v>
      </c>
      <c r="H1289" s="132"/>
      <c r="I1289" s="212">
        <f t="shared" si="304"/>
        <v>5.6000000000000005</v>
      </c>
      <c r="J1289" s="212">
        <f t="shared" si="305"/>
        <v>16720</v>
      </c>
      <c r="K1289" s="212">
        <f t="shared" si="290"/>
        <v>93632.000000000015</v>
      </c>
      <c r="L1289" s="30"/>
    </row>
    <row r="1290" spans="1:12" s="26" customFormat="1" x14ac:dyDescent="0.2">
      <c r="A1290" s="159">
        <v>5</v>
      </c>
      <c r="B1290" s="209" t="s">
        <v>700</v>
      </c>
      <c r="C1290" s="161" t="s">
        <v>142</v>
      </c>
      <c r="D1290" s="161">
        <v>19</v>
      </c>
      <c r="E1290" s="207">
        <v>46200.000000000007</v>
      </c>
      <c r="F1290" s="201">
        <f t="shared" si="306"/>
        <v>877800.00000000012</v>
      </c>
      <c r="G1290" s="161" t="s">
        <v>122</v>
      </c>
      <c r="H1290" s="132"/>
      <c r="I1290" s="212">
        <f t="shared" si="304"/>
        <v>3.04</v>
      </c>
      <c r="J1290" s="212">
        <f t="shared" si="305"/>
        <v>46200.000000000007</v>
      </c>
      <c r="K1290" s="212">
        <f t="shared" si="290"/>
        <v>140448.00000000003</v>
      </c>
      <c r="L1290" s="30"/>
    </row>
    <row r="1291" spans="1:12" s="26" customFormat="1" x14ac:dyDescent="0.2">
      <c r="A1291" s="159">
        <v>6</v>
      </c>
      <c r="B1291" s="209" t="s">
        <v>701</v>
      </c>
      <c r="C1291" s="161" t="s">
        <v>57</v>
      </c>
      <c r="D1291" s="161">
        <v>90</v>
      </c>
      <c r="E1291" s="207">
        <v>5720.0000000000009</v>
      </c>
      <c r="F1291" s="201">
        <f t="shared" si="306"/>
        <v>514800.00000000006</v>
      </c>
      <c r="G1291" s="161" t="s">
        <v>122</v>
      </c>
      <c r="H1291" s="132"/>
      <c r="I1291" s="212">
        <f t="shared" si="304"/>
        <v>14.4</v>
      </c>
      <c r="J1291" s="212">
        <f t="shared" si="305"/>
        <v>5720.0000000000009</v>
      </c>
      <c r="K1291" s="212">
        <f t="shared" si="290"/>
        <v>82368.000000000015</v>
      </c>
      <c r="L1291" s="30"/>
    </row>
    <row r="1292" spans="1:12" s="26" customFormat="1" x14ac:dyDescent="0.2">
      <c r="A1292" s="159">
        <v>7</v>
      </c>
      <c r="B1292" s="209" t="s">
        <v>702</v>
      </c>
      <c r="C1292" s="161" t="s">
        <v>142</v>
      </c>
      <c r="D1292" s="161">
        <v>19</v>
      </c>
      <c r="E1292" s="207">
        <v>33000</v>
      </c>
      <c r="F1292" s="201">
        <f t="shared" si="306"/>
        <v>627000</v>
      </c>
      <c r="G1292" s="161" t="s">
        <v>122</v>
      </c>
      <c r="H1292" s="132"/>
      <c r="I1292" s="212">
        <f t="shared" si="304"/>
        <v>3.04</v>
      </c>
      <c r="J1292" s="212">
        <f t="shared" si="305"/>
        <v>33000</v>
      </c>
      <c r="K1292" s="212">
        <f t="shared" si="290"/>
        <v>100320</v>
      </c>
      <c r="L1292" s="30"/>
    </row>
    <row r="1293" spans="1:12" s="26" customFormat="1" x14ac:dyDescent="0.2">
      <c r="A1293" s="159">
        <v>8</v>
      </c>
      <c r="B1293" s="209" t="s">
        <v>703</v>
      </c>
      <c r="C1293" s="161" t="s">
        <v>57</v>
      </c>
      <c r="D1293" s="161">
        <v>12</v>
      </c>
      <c r="E1293" s="207">
        <v>9372</v>
      </c>
      <c r="F1293" s="201">
        <f t="shared" si="306"/>
        <v>112464</v>
      </c>
      <c r="G1293" s="161" t="s">
        <v>122</v>
      </c>
      <c r="H1293" s="132"/>
      <c r="I1293" s="212">
        <f t="shared" si="304"/>
        <v>1.92</v>
      </c>
      <c r="J1293" s="212">
        <f t="shared" si="305"/>
        <v>9372</v>
      </c>
      <c r="K1293" s="212">
        <f t="shared" si="290"/>
        <v>17994.239999999998</v>
      </c>
      <c r="L1293" s="30"/>
    </row>
    <row r="1294" spans="1:12" s="26" customFormat="1" x14ac:dyDescent="0.2">
      <c r="A1294" s="159">
        <v>9</v>
      </c>
      <c r="B1294" s="209" t="s">
        <v>704</v>
      </c>
      <c r="C1294" s="161" t="s">
        <v>694</v>
      </c>
      <c r="D1294" s="161">
        <v>33</v>
      </c>
      <c r="E1294" s="207">
        <v>22990.000000000004</v>
      </c>
      <c r="F1294" s="201">
        <f t="shared" si="306"/>
        <v>758670.00000000012</v>
      </c>
      <c r="G1294" s="161" t="s">
        <v>122</v>
      </c>
      <c r="H1294" s="132"/>
      <c r="I1294" s="212">
        <f t="shared" si="304"/>
        <v>5.28</v>
      </c>
      <c r="J1294" s="212">
        <f t="shared" si="305"/>
        <v>22990.000000000004</v>
      </c>
      <c r="K1294" s="212">
        <f t="shared" si="290"/>
        <v>121387.20000000003</v>
      </c>
      <c r="L1294" s="30"/>
    </row>
    <row r="1295" spans="1:12" s="26" customFormat="1" x14ac:dyDescent="0.2">
      <c r="A1295" s="159">
        <v>10</v>
      </c>
      <c r="B1295" s="209" t="s">
        <v>705</v>
      </c>
      <c r="C1295" s="161" t="s">
        <v>694</v>
      </c>
      <c r="D1295" s="161">
        <v>15</v>
      </c>
      <c r="E1295" s="207">
        <v>32670.000000000007</v>
      </c>
      <c r="F1295" s="201">
        <f t="shared" si="306"/>
        <v>490050.00000000012</v>
      </c>
      <c r="G1295" s="161" t="s">
        <v>122</v>
      </c>
      <c r="H1295" s="132"/>
      <c r="I1295" s="212">
        <f t="shared" si="304"/>
        <v>2.4</v>
      </c>
      <c r="J1295" s="212">
        <f t="shared" si="305"/>
        <v>32670.000000000007</v>
      </c>
      <c r="K1295" s="212">
        <f t="shared" si="290"/>
        <v>78408.000000000015</v>
      </c>
      <c r="L1295" s="30"/>
    </row>
    <row r="1296" spans="1:12" s="26" customFormat="1" x14ac:dyDescent="0.2">
      <c r="A1296" s="159">
        <v>11</v>
      </c>
      <c r="B1296" s="209" t="s">
        <v>706</v>
      </c>
      <c r="C1296" s="161" t="s">
        <v>694</v>
      </c>
      <c r="D1296" s="161">
        <v>10</v>
      </c>
      <c r="E1296" s="207">
        <v>5720.0000000000009</v>
      </c>
      <c r="F1296" s="201">
        <f t="shared" si="306"/>
        <v>57200.000000000007</v>
      </c>
      <c r="G1296" s="161" t="s">
        <v>122</v>
      </c>
      <c r="H1296" s="132"/>
      <c r="I1296" s="212">
        <f t="shared" si="304"/>
        <v>1.6</v>
      </c>
      <c r="J1296" s="212">
        <f t="shared" si="305"/>
        <v>5720.0000000000009</v>
      </c>
      <c r="K1296" s="212">
        <f t="shared" ref="K1296:K1352" si="307">I1296*J1296</f>
        <v>9152.0000000000018</v>
      </c>
      <c r="L1296" s="30"/>
    </row>
    <row r="1297" spans="1:12" s="26" customFormat="1" x14ac:dyDescent="0.2">
      <c r="A1297" s="159">
        <v>12</v>
      </c>
      <c r="B1297" s="209" t="s">
        <v>707</v>
      </c>
      <c r="C1297" s="161" t="s">
        <v>694</v>
      </c>
      <c r="D1297" s="161">
        <v>20</v>
      </c>
      <c r="E1297" s="207">
        <v>8316</v>
      </c>
      <c r="F1297" s="201">
        <f t="shared" si="306"/>
        <v>166320</v>
      </c>
      <c r="G1297" s="161" t="s">
        <v>122</v>
      </c>
      <c r="H1297" s="132"/>
      <c r="I1297" s="212">
        <f t="shared" si="304"/>
        <v>3.2</v>
      </c>
      <c r="J1297" s="212">
        <f t="shared" si="305"/>
        <v>8316</v>
      </c>
      <c r="K1297" s="212">
        <f t="shared" si="307"/>
        <v>26611.200000000001</v>
      </c>
      <c r="L1297" s="30"/>
    </row>
    <row r="1298" spans="1:12" s="26" customFormat="1" x14ac:dyDescent="0.2">
      <c r="A1298" s="159">
        <v>13</v>
      </c>
      <c r="B1298" s="209" t="s">
        <v>708</v>
      </c>
      <c r="C1298" s="161" t="s">
        <v>694</v>
      </c>
      <c r="D1298" s="161">
        <v>10</v>
      </c>
      <c r="E1298" s="207">
        <v>29700.000000000004</v>
      </c>
      <c r="F1298" s="201">
        <f t="shared" si="306"/>
        <v>297000.00000000006</v>
      </c>
      <c r="G1298" s="161" t="s">
        <v>122</v>
      </c>
      <c r="H1298" s="132"/>
      <c r="I1298" s="212">
        <f t="shared" si="304"/>
        <v>1.6</v>
      </c>
      <c r="J1298" s="212">
        <f t="shared" si="305"/>
        <v>29700.000000000004</v>
      </c>
      <c r="K1298" s="212">
        <f t="shared" si="307"/>
        <v>47520.000000000007</v>
      </c>
      <c r="L1298" s="30"/>
    </row>
    <row r="1299" spans="1:12" s="26" customFormat="1" x14ac:dyDescent="0.2">
      <c r="A1299" s="159">
        <v>14</v>
      </c>
      <c r="B1299" s="209" t="s">
        <v>709</v>
      </c>
      <c r="C1299" s="161" t="s">
        <v>57</v>
      </c>
      <c r="D1299" s="161">
        <v>20</v>
      </c>
      <c r="E1299" s="207">
        <v>31244.400000000001</v>
      </c>
      <c r="F1299" s="201">
        <f t="shared" si="306"/>
        <v>624888</v>
      </c>
      <c r="G1299" s="161" t="s">
        <v>122</v>
      </c>
      <c r="H1299" s="132"/>
      <c r="I1299" s="212">
        <f t="shared" si="304"/>
        <v>3.2</v>
      </c>
      <c r="J1299" s="212">
        <f t="shared" si="305"/>
        <v>31244.400000000001</v>
      </c>
      <c r="K1299" s="212">
        <f t="shared" si="307"/>
        <v>99982.080000000016</v>
      </c>
      <c r="L1299" s="30"/>
    </row>
    <row r="1300" spans="1:12" s="26" customFormat="1" x14ac:dyDescent="0.2">
      <c r="A1300" s="159">
        <v>15</v>
      </c>
      <c r="B1300" s="209" t="s">
        <v>710</v>
      </c>
      <c r="C1300" s="161" t="s">
        <v>57</v>
      </c>
      <c r="D1300" s="161">
        <v>30</v>
      </c>
      <c r="E1300" s="207">
        <v>9922</v>
      </c>
      <c r="F1300" s="201">
        <f t="shared" si="306"/>
        <v>297660</v>
      </c>
      <c r="G1300" s="161" t="s">
        <v>122</v>
      </c>
      <c r="H1300" s="132"/>
      <c r="I1300" s="212">
        <f t="shared" si="304"/>
        <v>4.8</v>
      </c>
      <c r="J1300" s="212">
        <f t="shared" si="305"/>
        <v>9922</v>
      </c>
      <c r="K1300" s="212">
        <f t="shared" si="307"/>
        <v>47625.599999999999</v>
      </c>
      <c r="L1300" s="30"/>
    </row>
    <row r="1301" spans="1:12" s="26" customFormat="1" ht="13.5" x14ac:dyDescent="0.25">
      <c r="A1301" s="159"/>
      <c r="B1301" s="299" t="s">
        <v>1122</v>
      </c>
      <c r="C1301" s="299"/>
      <c r="D1301" s="299"/>
      <c r="E1301" s="299"/>
      <c r="F1301" s="213">
        <f>SUM(F1286:F1300)</f>
        <v>47037837</v>
      </c>
      <c r="G1301" s="213"/>
      <c r="H1301" s="213"/>
      <c r="I1301" s="213"/>
      <c r="J1301" s="213"/>
      <c r="K1301" s="213">
        <f t="shared" ref="K1301" si="308">SUM(K1286:K1300)</f>
        <v>7526053.9200000009</v>
      </c>
      <c r="L1301" s="30"/>
    </row>
    <row r="1302" spans="1:12" s="26" customFormat="1" ht="13.5" x14ac:dyDescent="0.2">
      <c r="A1302" s="159"/>
      <c r="B1302" s="300" t="s">
        <v>1683</v>
      </c>
      <c r="C1302" s="301"/>
      <c r="D1302" s="301"/>
      <c r="E1302" s="301"/>
      <c r="F1302" s="301"/>
      <c r="G1302" s="302"/>
      <c r="H1302" s="132"/>
      <c r="I1302" s="212">
        <f t="shared" ref="I1302:I1309" si="309">D1302*0.16</f>
        <v>0</v>
      </c>
      <c r="J1302" s="212">
        <f t="shared" ref="J1302:J1309" si="310">E1302</f>
        <v>0</v>
      </c>
      <c r="K1302" s="212">
        <f t="shared" si="307"/>
        <v>0</v>
      </c>
      <c r="L1302" s="30"/>
    </row>
    <row r="1303" spans="1:12" s="26" customFormat="1" x14ac:dyDescent="0.2">
      <c r="A1303" s="159">
        <v>1</v>
      </c>
      <c r="B1303" s="209" t="s">
        <v>1684</v>
      </c>
      <c r="C1303" s="161" t="s">
        <v>694</v>
      </c>
      <c r="D1303" s="161">
        <v>116</v>
      </c>
      <c r="E1303" s="207">
        <v>6098.4000000000005</v>
      </c>
      <c r="F1303" s="201">
        <f t="shared" ref="F1303:F1309" si="311">D1303*E1303</f>
        <v>707414.4</v>
      </c>
      <c r="G1303" s="161" t="s">
        <v>122</v>
      </c>
      <c r="H1303" s="132"/>
      <c r="I1303" s="212">
        <f t="shared" si="309"/>
        <v>18.559999999999999</v>
      </c>
      <c r="J1303" s="212">
        <f t="shared" si="310"/>
        <v>6098.4000000000005</v>
      </c>
      <c r="K1303" s="212">
        <f t="shared" si="307"/>
        <v>113186.304</v>
      </c>
      <c r="L1303" s="30"/>
    </row>
    <row r="1304" spans="1:12" s="26" customFormat="1" x14ac:dyDescent="0.2">
      <c r="A1304" s="159">
        <v>2</v>
      </c>
      <c r="B1304" s="209" t="s">
        <v>711</v>
      </c>
      <c r="C1304" s="161" t="s">
        <v>694</v>
      </c>
      <c r="D1304" s="161">
        <v>200</v>
      </c>
      <c r="E1304" s="207">
        <v>4065.6000000000008</v>
      </c>
      <c r="F1304" s="201">
        <f t="shared" si="311"/>
        <v>813120.00000000012</v>
      </c>
      <c r="G1304" s="161" t="s">
        <v>122</v>
      </c>
      <c r="H1304" s="132"/>
      <c r="I1304" s="212">
        <f t="shared" si="309"/>
        <v>32</v>
      </c>
      <c r="J1304" s="212">
        <f t="shared" si="310"/>
        <v>4065.6000000000008</v>
      </c>
      <c r="K1304" s="212">
        <f t="shared" si="307"/>
        <v>130099.20000000003</v>
      </c>
      <c r="L1304" s="30"/>
    </row>
    <row r="1305" spans="1:12" s="26" customFormat="1" x14ac:dyDescent="0.2">
      <c r="A1305" s="159">
        <v>3</v>
      </c>
      <c r="B1305" s="209" t="s">
        <v>1685</v>
      </c>
      <c r="C1305" s="161" t="s">
        <v>694</v>
      </c>
      <c r="D1305" s="161">
        <v>2402</v>
      </c>
      <c r="E1305" s="207">
        <v>506.88</v>
      </c>
      <c r="F1305" s="201">
        <f t="shared" si="311"/>
        <v>1217525.76</v>
      </c>
      <c r="G1305" s="161" t="s">
        <v>122</v>
      </c>
      <c r="H1305" s="132"/>
      <c r="I1305" s="212">
        <f t="shared" si="309"/>
        <v>384.32</v>
      </c>
      <c r="J1305" s="212">
        <f t="shared" si="310"/>
        <v>506.88</v>
      </c>
      <c r="K1305" s="212">
        <f t="shared" si="307"/>
        <v>194804.12159999998</v>
      </c>
      <c r="L1305" s="30"/>
    </row>
    <row r="1306" spans="1:12" s="26" customFormat="1" x14ac:dyDescent="0.2">
      <c r="A1306" s="159">
        <v>4</v>
      </c>
      <c r="B1306" s="209" t="s">
        <v>1686</v>
      </c>
      <c r="C1306" s="161" t="s">
        <v>694</v>
      </c>
      <c r="D1306" s="161">
        <v>350</v>
      </c>
      <c r="E1306" s="207">
        <v>781.00000000000011</v>
      </c>
      <c r="F1306" s="201">
        <f t="shared" si="311"/>
        <v>273350.00000000006</v>
      </c>
      <c r="G1306" s="161" t="s">
        <v>122</v>
      </c>
      <c r="H1306" s="132"/>
      <c r="I1306" s="212">
        <f t="shared" si="309"/>
        <v>56</v>
      </c>
      <c r="J1306" s="212">
        <f t="shared" si="310"/>
        <v>781.00000000000011</v>
      </c>
      <c r="K1306" s="212">
        <f t="shared" si="307"/>
        <v>43736.000000000007</v>
      </c>
      <c r="L1306" s="30"/>
    </row>
    <row r="1307" spans="1:12" s="26" customFormat="1" x14ac:dyDescent="0.2">
      <c r="A1307" s="159">
        <v>5</v>
      </c>
      <c r="B1307" s="209" t="s">
        <v>1687</v>
      </c>
      <c r="C1307" s="161" t="s">
        <v>694</v>
      </c>
      <c r="D1307" s="161">
        <v>518</v>
      </c>
      <c r="E1307" s="207">
        <v>957.00000000000011</v>
      </c>
      <c r="F1307" s="201">
        <f t="shared" si="311"/>
        <v>495726.00000000006</v>
      </c>
      <c r="G1307" s="161" t="s">
        <v>122</v>
      </c>
      <c r="H1307" s="132"/>
      <c r="I1307" s="212">
        <f t="shared" si="309"/>
        <v>82.88</v>
      </c>
      <c r="J1307" s="212">
        <f t="shared" si="310"/>
        <v>957.00000000000011</v>
      </c>
      <c r="K1307" s="212">
        <f t="shared" si="307"/>
        <v>79316.160000000003</v>
      </c>
      <c r="L1307" s="30"/>
    </row>
    <row r="1308" spans="1:12" s="26" customFormat="1" x14ac:dyDescent="0.2">
      <c r="A1308" s="159">
        <v>6</v>
      </c>
      <c r="B1308" s="209" t="s">
        <v>1688</v>
      </c>
      <c r="C1308" s="161" t="s">
        <v>694</v>
      </c>
      <c r="D1308" s="161">
        <v>3272</v>
      </c>
      <c r="E1308" s="207">
        <v>1045</v>
      </c>
      <c r="F1308" s="201">
        <f t="shared" si="311"/>
        <v>3419240</v>
      </c>
      <c r="G1308" s="161" t="s">
        <v>122</v>
      </c>
      <c r="H1308" s="132"/>
      <c r="I1308" s="212">
        <f t="shared" si="309"/>
        <v>523.52</v>
      </c>
      <c r="J1308" s="212">
        <f t="shared" si="310"/>
        <v>1045</v>
      </c>
      <c r="K1308" s="212">
        <f t="shared" si="307"/>
        <v>547078.40000000002</v>
      </c>
      <c r="L1308" s="30"/>
    </row>
    <row r="1309" spans="1:12" s="26" customFormat="1" x14ac:dyDescent="0.2">
      <c r="A1309" s="159">
        <v>7</v>
      </c>
      <c r="B1309" s="209" t="s">
        <v>1689</v>
      </c>
      <c r="C1309" s="161" t="s">
        <v>694</v>
      </c>
      <c r="D1309" s="161">
        <v>403</v>
      </c>
      <c r="E1309" s="207">
        <v>4004.0000000000005</v>
      </c>
      <c r="F1309" s="201">
        <f t="shared" si="311"/>
        <v>1613612.0000000002</v>
      </c>
      <c r="G1309" s="161" t="s">
        <v>122</v>
      </c>
      <c r="H1309" s="132"/>
      <c r="I1309" s="212">
        <f t="shared" si="309"/>
        <v>64.48</v>
      </c>
      <c r="J1309" s="212">
        <f t="shared" si="310"/>
        <v>4004.0000000000005</v>
      </c>
      <c r="K1309" s="212">
        <f t="shared" si="307"/>
        <v>258177.92000000004</v>
      </c>
      <c r="L1309" s="30"/>
    </row>
    <row r="1310" spans="1:12" s="26" customFormat="1" ht="13.5" x14ac:dyDescent="0.25">
      <c r="A1310" s="159"/>
      <c r="B1310" s="299" t="s">
        <v>1122</v>
      </c>
      <c r="C1310" s="299"/>
      <c r="D1310" s="299"/>
      <c r="E1310" s="299"/>
      <c r="F1310" s="213">
        <f>SUM(F1303:F1309)</f>
        <v>8539988.1600000001</v>
      </c>
      <c r="G1310" s="213"/>
      <c r="H1310" s="213"/>
      <c r="I1310" s="213"/>
      <c r="J1310" s="213"/>
      <c r="K1310" s="213">
        <f t="shared" ref="K1310" si="312">SUM(K1303:K1309)</f>
        <v>1366398.1055999999</v>
      </c>
      <c r="L1310" s="30"/>
    </row>
    <row r="1311" spans="1:12" s="26" customFormat="1" ht="13.5" x14ac:dyDescent="0.2">
      <c r="A1311" s="159"/>
      <c r="B1311" s="300" t="s">
        <v>1690</v>
      </c>
      <c r="C1311" s="301"/>
      <c r="D1311" s="301"/>
      <c r="E1311" s="301"/>
      <c r="F1311" s="301"/>
      <c r="G1311" s="302"/>
      <c r="H1311" s="132"/>
      <c r="I1311" s="212">
        <f t="shared" ref="I1311:I1331" si="313">D1311*0.16</f>
        <v>0</v>
      </c>
      <c r="J1311" s="212">
        <f t="shared" ref="J1311:J1331" si="314">E1311</f>
        <v>0</v>
      </c>
      <c r="K1311" s="212">
        <f t="shared" si="307"/>
        <v>0</v>
      </c>
      <c r="L1311" s="30"/>
    </row>
    <row r="1312" spans="1:12" s="26" customFormat="1" x14ac:dyDescent="0.2">
      <c r="A1312" s="159">
        <v>1</v>
      </c>
      <c r="B1312" s="209" t="s">
        <v>712</v>
      </c>
      <c r="C1312" s="161" t="s">
        <v>57</v>
      </c>
      <c r="D1312" s="161">
        <v>225</v>
      </c>
      <c r="E1312" s="207">
        <v>3520.0000000000005</v>
      </c>
      <c r="F1312" s="201">
        <f t="shared" ref="F1312:F1331" si="315">D1312*E1312</f>
        <v>792000.00000000012</v>
      </c>
      <c r="G1312" s="161" t="s">
        <v>122</v>
      </c>
      <c r="H1312" s="132"/>
      <c r="I1312" s="212">
        <f t="shared" si="313"/>
        <v>36</v>
      </c>
      <c r="J1312" s="212">
        <f t="shared" si="314"/>
        <v>3520.0000000000005</v>
      </c>
      <c r="K1312" s="212">
        <f t="shared" si="307"/>
        <v>126720.00000000001</v>
      </c>
      <c r="L1312" s="30"/>
    </row>
    <row r="1313" spans="1:12" s="26" customFormat="1" x14ac:dyDescent="0.2">
      <c r="A1313" s="159">
        <v>2</v>
      </c>
      <c r="B1313" s="209" t="s">
        <v>713</v>
      </c>
      <c r="C1313" s="161" t="s">
        <v>57</v>
      </c>
      <c r="D1313" s="161">
        <v>105</v>
      </c>
      <c r="E1313" s="207">
        <v>2750</v>
      </c>
      <c r="F1313" s="201">
        <f t="shared" si="315"/>
        <v>288750</v>
      </c>
      <c r="G1313" s="161" t="s">
        <v>122</v>
      </c>
      <c r="H1313" s="132"/>
      <c r="I1313" s="212">
        <f t="shared" si="313"/>
        <v>16.8</v>
      </c>
      <c r="J1313" s="212">
        <f t="shared" si="314"/>
        <v>2750</v>
      </c>
      <c r="K1313" s="212">
        <f t="shared" si="307"/>
        <v>46200</v>
      </c>
      <c r="L1313" s="30"/>
    </row>
    <row r="1314" spans="1:12" s="26" customFormat="1" x14ac:dyDescent="0.2">
      <c r="A1314" s="159">
        <v>3</v>
      </c>
      <c r="B1314" s="209" t="s">
        <v>714</v>
      </c>
      <c r="C1314" s="161" t="s">
        <v>57</v>
      </c>
      <c r="D1314" s="161">
        <v>50</v>
      </c>
      <c r="E1314" s="207">
        <v>5544</v>
      </c>
      <c r="F1314" s="201">
        <f t="shared" si="315"/>
        <v>277200</v>
      </c>
      <c r="G1314" s="161" t="s">
        <v>122</v>
      </c>
      <c r="H1314" s="132"/>
      <c r="I1314" s="212">
        <f t="shared" si="313"/>
        <v>8</v>
      </c>
      <c r="J1314" s="212">
        <f t="shared" si="314"/>
        <v>5544</v>
      </c>
      <c r="K1314" s="212">
        <f t="shared" si="307"/>
        <v>44352</v>
      </c>
      <c r="L1314" s="30"/>
    </row>
    <row r="1315" spans="1:12" s="26" customFormat="1" x14ac:dyDescent="0.2">
      <c r="A1315" s="159">
        <v>4</v>
      </c>
      <c r="B1315" s="209" t="s">
        <v>715</v>
      </c>
      <c r="C1315" s="161" t="s">
        <v>57</v>
      </c>
      <c r="D1315" s="161">
        <v>1</v>
      </c>
      <c r="E1315" s="207">
        <v>3520.0000000000005</v>
      </c>
      <c r="F1315" s="201">
        <f t="shared" si="315"/>
        <v>3520.0000000000005</v>
      </c>
      <c r="G1315" s="161" t="s">
        <v>122</v>
      </c>
      <c r="H1315" s="132"/>
      <c r="I1315" s="212">
        <f t="shared" si="313"/>
        <v>0.16</v>
      </c>
      <c r="J1315" s="212">
        <f t="shared" si="314"/>
        <v>3520.0000000000005</v>
      </c>
      <c r="K1315" s="212">
        <f t="shared" si="307"/>
        <v>563.20000000000005</v>
      </c>
      <c r="L1315" s="30"/>
    </row>
    <row r="1316" spans="1:12" s="26" customFormat="1" x14ac:dyDescent="0.2">
      <c r="A1316" s="159">
        <v>5</v>
      </c>
      <c r="B1316" s="209" t="s">
        <v>716</v>
      </c>
      <c r="C1316" s="161" t="s">
        <v>57</v>
      </c>
      <c r="D1316" s="161">
        <v>3</v>
      </c>
      <c r="E1316" s="207">
        <v>9886.8000000000011</v>
      </c>
      <c r="F1316" s="201">
        <f t="shared" si="315"/>
        <v>29660.400000000001</v>
      </c>
      <c r="G1316" s="161" t="s">
        <v>122</v>
      </c>
      <c r="H1316" s="132"/>
      <c r="I1316" s="212">
        <f t="shared" si="313"/>
        <v>0.48</v>
      </c>
      <c r="J1316" s="212">
        <f t="shared" si="314"/>
        <v>9886.8000000000011</v>
      </c>
      <c r="K1316" s="212">
        <f t="shared" si="307"/>
        <v>4745.6640000000007</v>
      </c>
      <c r="L1316" s="30"/>
    </row>
    <row r="1317" spans="1:12" s="26" customFormat="1" x14ac:dyDescent="0.2">
      <c r="A1317" s="159">
        <v>6</v>
      </c>
      <c r="B1317" s="209" t="s">
        <v>717</v>
      </c>
      <c r="C1317" s="161" t="s">
        <v>57</v>
      </c>
      <c r="D1317" s="161">
        <v>50</v>
      </c>
      <c r="E1317" s="207">
        <v>2860.0000000000005</v>
      </c>
      <c r="F1317" s="201">
        <f t="shared" si="315"/>
        <v>143000.00000000003</v>
      </c>
      <c r="G1317" s="161" t="s">
        <v>122</v>
      </c>
      <c r="H1317" s="132"/>
      <c r="I1317" s="212">
        <f t="shared" si="313"/>
        <v>8</v>
      </c>
      <c r="J1317" s="212">
        <f t="shared" si="314"/>
        <v>2860.0000000000005</v>
      </c>
      <c r="K1317" s="212">
        <f t="shared" si="307"/>
        <v>22880.000000000004</v>
      </c>
      <c r="L1317" s="30"/>
    </row>
    <row r="1318" spans="1:12" s="26" customFormat="1" x14ac:dyDescent="0.2">
      <c r="A1318" s="159">
        <v>7</v>
      </c>
      <c r="B1318" s="209" t="s">
        <v>718</v>
      </c>
      <c r="C1318" s="161" t="s">
        <v>57</v>
      </c>
      <c r="D1318" s="161">
        <v>260</v>
      </c>
      <c r="E1318" s="207">
        <v>3080.0000000000005</v>
      </c>
      <c r="F1318" s="201">
        <f t="shared" si="315"/>
        <v>800800.00000000012</v>
      </c>
      <c r="G1318" s="161" t="s">
        <v>122</v>
      </c>
      <c r="H1318" s="132"/>
      <c r="I1318" s="212">
        <f t="shared" si="313"/>
        <v>41.6</v>
      </c>
      <c r="J1318" s="212">
        <f t="shared" si="314"/>
        <v>3080.0000000000005</v>
      </c>
      <c r="K1318" s="212">
        <f t="shared" si="307"/>
        <v>128128.00000000003</v>
      </c>
      <c r="L1318" s="30"/>
    </row>
    <row r="1319" spans="1:12" s="26" customFormat="1" x14ac:dyDescent="0.2">
      <c r="A1319" s="159">
        <v>8</v>
      </c>
      <c r="B1319" s="209" t="s">
        <v>719</v>
      </c>
      <c r="C1319" s="161" t="s">
        <v>57</v>
      </c>
      <c r="D1319" s="161">
        <v>16</v>
      </c>
      <c r="E1319" s="207">
        <v>3080.0000000000005</v>
      </c>
      <c r="F1319" s="201">
        <f t="shared" si="315"/>
        <v>49280.000000000007</v>
      </c>
      <c r="G1319" s="161" t="s">
        <v>122</v>
      </c>
      <c r="H1319" s="132"/>
      <c r="I1319" s="212">
        <f t="shared" si="313"/>
        <v>2.56</v>
      </c>
      <c r="J1319" s="212">
        <f t="shared" si="314"/>
        <v>3080.0000000000005</v>
      </c>
      <c r="K1319" s="212">
        <f t="shared" si="307"/>
        <v>7884.8000000000011</v>
      </c>
      <c r="L1319" s="30"/>
    </row>
    <row r="1320" spans="1:12" s="26" customFormat="1" x14ac:dyDescent="0.2">
      <c r="A1320" s="159">
        <v>9</v>
      </c>
      <c r="B1320" s="209" t="s">
        <v>720</v>
      </c>
      <c r="C1320" s="161" t="s">
        <v>57</v>
      </c>
      <c r="D1320" s="161">
        <v>790</v>
      </c>
      <c r="E1320" s="207">
        <v>902.00000000000011</v>
      </c>
      <c r="F1320" s="201">
        <f t="shared" si="315"/>
        <v>712580.00000000012</v>
      </c>
      <c r="G1320" s="161" t="s">
        <v>122</v>
      </c>
      <c r="H1320" s="132"/>
      <c r="I1320" s="212">
        <f t="shared" si="313"/>
        <v>126.4</v>
      </c>
      <c r="J1320" s="212">
        <f t="shared" si="314"/>
        <v>902.00000000000011</v>
      </c>
      <c r="K1320" s="212">
        <f t="shared" si="307"/>
        <v>114012.80000000002</v>
      </c>
      <c r="L1320" s="30"/>
    </row>
    <row r="1321" spans="1:12" s="26" customFormat="1" x14ac:dyDescent="0.2">
      <c r="A1321" s="159">
        <v>10</v>
      </c>
      <c r="B1321" s="209" t="s">
        <v>721</v>
      </c>
      <c r="C1321" s="161" t="s">
        <v>57</v>
      </c>
      <c r="D1321" s="161">
        <v>40</v>
      </c>
      <c r="E1321" s="207">
        <v>104390.00000000001</v>
      </c>
      <c r="F1321" s="201">
        <f t="shared" si="315"/>
        <v>4175600.0000000005</v>
      </c>
      <c r="G1321" s="161" t="s">
        <v>122</v>
      </c>
      <c r="H1321" s="132"/>
      <c r="I1321" s="212">
        <f t="shared" si="313"/>
        <v>6.4</v>
      </c>
      <c r="J1321" s="212">
        <f t="shared" si="314"/>
        <v>104390.00000000001</v>
      </c>
      <c r="K1321" s="212">
        <f t="shared" si="307"/>
        <v>668096.00000000012</v>
      </c>
      <c r="L1321" s="30"/>
    </row>
    <row r="1322" spans="1:12" s="26" customFormat="1" x14ac:dyDescent="0.2">
      <c r="A1322" s="159">
        <v>11</v>
      </c>
      <c r="B1322" s="209" t="s">
        <v>722</v>
      </c>
      <c r="C1322" s="161" t="s">
        <v>57</v>
      </c>
      <c r="D1322" s="161">
        <v>30</v>
      </c>
      <c r="E1322" s="207">
        <v>22440</v>
      </c>
      <c r="F1322" s="201">
        <f t="shared" si="315"/>
        <v>673200</v>
      </c>
      <c r="G1322" s="161" t="s">
        <v>122</v>
      </c>
      <c r="H1322" s="132"/>
      <c r="I1322" s="212">
        <f t="shared" si="313"/>
        <v>4.8</v>
      </c>
      <c r="J1322" s="212">
        <f t="shared" si="314"/>
        <v>22440</v>
      </c>
      <c r="K1322" s="212">
        <f t="shared" si="307"/>
        <v>107712</v>
      </c>
      <c r="L1322" s="30"/>
    </row>
    <row r="1323" spans="1:12" s="26" customFormat="1" x14ac:dyDescent="0.2">
      <c r="A1323" s="159">
        <v>12</v>
      </c>
      <c r="B1323" s="209" t="s">
        <v>723</v>
      </c>
      <c r="C1323" s="161" t="s">
        <v>57</v>
      </c>
      <c r="D1323" s="161">
        <v>60</v>
      </c>
      <c r="E1323" s="207">
        <v>14850.000000000002</v>
      </c>
      <c r="F1323" s="201">
        <f t="shared" si="315"/>
        <v>891000.00000000012</v>
      </c>
      <c r="G1323" s="161" t="s">
        <v>122</v>
      </c>
      <c r="H1323" s="132"/>
      <c r="I1323" s="212">
        <f t="shared" si="313"/>
        <v>9.6</v>
      </c>
      <c r="J1323" s="212">
        <f t="shared" si="314"/>
        <v>14850.000000000002</v>
      </c>
      <c r="K1323" s="212">
        <f t="shared" si="307"/>
        <v>142560</v>
      </c>
      <c r="L1323" s="30"/>
    </row>
    <row r="1324" spans="1:12" s="26" customFormat="1" x14ac:dyDescent="0.2">
      <c r="A1324" s="159">
        <v>13</v>
      </c>
      <c r="B1324" s="209" t="s">
        <v>724</v>
      </c>
      <c r="C1324" s="161" t="s">
        <v>57</v>
      </c>
      <c r="D1324" s="161">
        <v>23</v>
      </c>
      <c r="E1324" s="207">
        <v>23232.000000000004</v>
      </c>
      <c r="F1324" s="201">
        <f t="shared" si="315"/>
        <v>534336.00000000012</v>
      </c>
      <c r="G1324" s="161" t="s">
        <v>122</v>
      </c>
      <c r="H1324" s="132"/>
      <c r="I1324" s="212">
        <f t="shared" si="313"/>
        <v>3.68</v>
      </c>
      <c r="J1324" s="212">
        <f t="shared" si="314"/>
        <v>23232.000000000004</v>
      </c>
      <c r="K1324" s="212">
        <f t="shared" si="307"/>
        <v>85493.760000000024</v>
      </c>
      <c r="L1324" s="30"/>
    </row>
    <row r="1325" spans="1:12" s="26" customFormat="1" x14ac:dyDescent="0.2">
      <c r="A1325" s="159">
        <v>14</v>
      </c>
      <c r="B1325" s="209" t="s">
        <v>725</v>
      </c>
      <c r="C1325" s="161" t="s">
        <v>57</v>
      </c>
      <c r="D1325" s="161">
        <v>4</v>
      </c>
      <c r="E1325" s="207">
        <v>3520.0000000000005</v>
      </c>
      <c r="F1325" s="201">
        <f t="shared" si="315"/>
        <v>14080.000000000002</v>
      </c>
      <c r="G1325" s="161" t="s">
        <v>122</v>
      </c>
      <c r="H1325" s="132"/>
      <c r="I1325" s="212">
        <f t="shared" si="313"/>
        <v>0.64</v>
      </c>
      <c r="J1325" s="212">
        <f t="shared" si="314"/>
        <v>3520.0000000000005</v>
      </c>
      <c r="K1325" s="212">
        <f t="shared" si="307"/>
        <v>2252.8000000000002</v>
      </c>
      <c r="L1325" s="30"/>
    </row>
    <row r="1326" spans="1:12" s="26" customFormat="1" x14ac:dyDescent="0.2">
      <c r="A1326" s="159">
        <v>15</v>
      </c>
      <c r="B1326" s="209" t="s">
        <v>726</v>
      </c>
      <c r="C1326" s="161" t="s">
        <v>57</v>
      </c>
      <c r="D1326" s="161">
        <v>70</v>
      </c>
      <c r="E1326" s="207">
        <v>462.00000000000006</v>
      </c>
      <c r="F1326" s="201">
        <f t="shared" si="315"/>
        <v>32340.000000000004</v>
      </c>
      <c r="G1326" s="161" t="s">
        <v>122</v>
      </c>
      <c r="H1326" s="132"/>
      <c r="I1326" s="212">
        <f t="shared" si="313"/>
        <v>11.200000000000001</v>
      </c>
      <c r="J1326" s="212">
        <f t="shared" si="314"/>
        <v>462.00000000000006</v>
      </c>
      <c r="K1326" s="212">
        <f t="shared" si="307"/>
        <v>5174.4000000000015</v>
      </c>
      <c r="L1326" s="30"/>
    </row>
    <row r="1327" spans="1:12" s="26" customFormat="1" x14ac:dyDescent="0.2">
      <c r="A1327" s="159">
        <v>16</v>
      </c>
      <c r="B1327" s="209" t="s">
        <v>727</v>
      </c>
      <c r="C1327" s="161" t="s">
        <v>57</v>
      </c>
      <c r="D1327" s="161">
        <v>20</v>
      </c>
      <c r="E1327" s="207">
        <v>4620</v>
      </c>
      <c r="F1327" s="201">
        <f t="shared" si="315"/>
        <v>92400</v>
      </c>
      <c r="G1327" s="161" t="s">
        <v>122</v>
      </c>
      <c r="H1327" s="132"/>
      <c r="I1327" s="212">
        <f t="shared" si="313"/>
        <v>3.2</v>
      </c>
      <c r="J1327" s="212">
        <f t="shared" si="314"/>
        <v>4620</v>
      </c>
      <c r="K1327" s="212">
        <f t="shared" si="307"/>
        <v>14784</v>
      </c>
      <c r="L1327" s="30"/>
    </row>
    <row r="1328" spans="1:12" s="26" customFormat="1" x14ac:dyDescent="0.2">
      <c r="A1328" s="159">
        <v>17</v>
      </c>
      <c r="B1328" s="209" t="s">
        <v>728</v>
      </c>
      <c r="C1328" s="161" t="s">
        <v>166</v>
      </c>
      <c r="D1328" s="161">
        <v>50</v>
      </c>
      <c r="E1328" s="207">
        <v>770.00000000000011</v>
      </c>
      <c r="F1328" s="201">
        <f t="shared" si="315"/>
        <v>38500.000000000007</v>
      </c>
      <c r="G1328" s="161" t="s">
        <v>122</v>
      </c>
      <c r="H1328" s="132"/>
      <c r="I1328" s="212">
        <f t="shared" si="313"/>
        <v>8</v>
      </c>
      <c r="J1328" s="212">
        <f t="shared" si="314"/>
        <v>770.00000000000011</v>
      </c>
      <c r="K1328" s="212">
        <f t="shared" si="307"/>
        <v>6160.0000000000009</v>
      </c>
      <c r="L1328" s="30"/>
    </row>
    <row r="1329" spans="1:12" s="26" customFormat="1" x14ac:dyDescent="0.2">
      <c r="A1329" s="159">
        <v>18</v>
      </c>
      <c r="B1329" s="209" t="s">
        <v>729</v>
      </c>
      <c r="C1329" s="161" t="s">
        <v>166</v>
      </c>
      <c r="D1329" s="161">
        <v>100</v>
      </c>
      <c r="E1329" s="207">
        <v>653.40000000000009</v>
      </c>
      <c r="F1329" s="201">
        <f t="shared" si="315"/>
        <v>65340.000000000007</v>
      </c>
      <c r="G1329" s="161" t="s">
        <v>122</v>
      </c>
      <c r="H1329" s="132"/>
      <c r="I1329" s="212">
        <f t="shared" si="313"/>
        <v>16</v>
      </c>
      <c r="J1329" s="212">
        <f t="shared" si="314"/>
        <v>653.40000000000009</v>
      </c>
      <c r="K1329" s="212">
        <f t="shared" si="307"/>
        <v>10454.400000000001</v>
      </c>
      <c r="L1329" s="30"/>
    </row>
    <row r="1330" spans="1:12" s="26" customFormat="1" x14ac:dyDescent="0.2">
      <c r="A1330" s="159">
        <v>19</v>
      </c>
      <c r="B1330" s="209" t="s">
        <v>730</v>
      </c>
      <c r="C1330" s="161" t="s">
        <v>57</v>
      </c>
      <c r="D1330" s="161">
        <v>28</v>
      </c>
      <c r="E1330" s="207">
        <v>7920.0000000000009</v>
      </c>
      <c r="F1330" s="201">
        <f t="shared" si="315"/>
        <v>221760.00000000003</v>
      </c>
      <c r="G1330" s="161" t="s">
        <v>122</v>
      </c>
      <c r="H1330" s="132"/>
      <c r="I1330" s="212">
        <f t="shared" si="313"/>
        <v>4.4800000000000004</v>
      </c>
      <c r="J1330" s="212">
        <f t="shared" si="314"/>
        <v>7920.0000000000009</v>
      </c>
      <c r="K1330" s="212">
        <f t="shared" si="307"/>
        <v>35481.600000000006</v>
      </c>
      <c r="L1330" s="30"/>
    </row>
    <row r="1331" spans="1:12" s="26" customFormat="1" x14ac:dyDescent="0.2">
      <c r="A1331" s="159">
        <v>20</v>
      </c>
      <c r="B1331" s="209" t="s">
        <v>1691</v>
      </c>
      <c r="C1331" s="161" t="s">
        <v>57</v>
      </c>
      <c r="D1331" s="161">
        <v>3</v>
      </c>
      <c r="E1331" s="207">
        <v>7921.1</v>
      </c>
      <c r="F1331" s="201">
        <f t="shared" si="315"/>
        <v>23763.300000000003</v>
      </c>
      <c r="G1331" s="161" t="s">
        <v>122</v>
      </c>
      <c r="H1331" s="132"/>
      <c r="I1331" s="212">
        <f t="shared" si="313"/>
        <v>0.48</v>
      </c>
      <c r="J1331" s="212">
        <f t="shared" si="314"/>
        <v>7921.1</v>
      </c>
      <c r="K1331" s="212">
        <f t="shared" si="307"/>
        <v>3802.1280000000002</v>
      </c>
      <c r="L1331" s="30"/>
    </row>
    <row r="1332" spans="1:12" s="26" customFormat="1" ht="13.5" x14ac:dyDescent="0.25">
      <c r="A1332" s="159"/>
      <c r="B1332" s="299" t="s">
        <v>1122</v>
      </c>
      <c r="C1332" s="299"/>
      <c r="D1332" s="299"/>
      <c r="E1332" s="299"/>
      <c r="F1332" s="213">
        <f>SUM(F1312:F1331)</f>
        <v>9859109.7000000011</v>
      </c>
      <c r="G1332" s="213"/>
      <c r="H1332" s="213"/>
      <c r="I1332" s="213"/>
      <c r="J1332" s="213"/>
      <c r="K1332" s="213">
        <f>SUM(K1312:K1331)</f>
        <v>1577457.5520000001</v>
      </c>
      <c r="L1332" s="30"/>
    </row>
    <row r="1333" spans="1:12" s="26" customFormat="1" ht="13.5" x14ac:dyDescent="0.2">
      <c r="A1333" s="159"/>
      <c r="B1333" s="300" t="s">
        <v>1692</v>
      </c>
      <c r="C1333" s="301"/>
      <c r="D1333" s="301"/>
      <c r="E1333" s="301"/>
      <c r="F1333" s="301"/>
      <c r="G1333" s="302"/>
      <c r="H1333" s="132"/>
      <c r="I1333" s="212">
        <f t="shared" ref="I1333:I1338" si="316">D1333*0.16</f>
        <v>0</v>
      </c>
      <c r="J1333" s="212">
        <f t="shared" ref="J1333:J1338" si="317">E1333</f>
        <v>0</v>
      </c>
      <c r="K1333" s="212">
        <f t="shared" si="307"/>
        <v>0</v>
      </c>
      <c r="L1333" s="30"/>
    </row>
    <row r="1334" spans="1:12" s="26" customFormat="1" x14ac:dyDescent="0.2">
      <c r="A1334" s="159">
        <v>1</v>
      </c>
      <c r="B1334" s="209" t="s">
        <v>731</v>
      </c>
      <c r="C1334" s="161" t="s">
        <v>57</v>
      </c>
      <c r="D1334" s="161">
        <v>32</v>
      </c>
      <c r="E1334" s="207">
        <v>22651.200000000001</v>
      </c>
      <c r="F1334" s="201">
        <f t="shared" ref="F1334:F1338" si="318">D1334*E1334</f>
        <v>724838.40000000002</v>
      </c>
      <c r="G1334" s="161" t="s">
        <v>122</v>
      </c>
      <c r="H1334" s="132"/>
      <c r="I1334" s="212">
        <f t="shared" si="316"/>
        <v>5.12</v>
      </c>
      <c r="J1334" s="212">
        <f t="shared" si="317"/>
        <v>22651.200000000001</v>
      </c>
      <c r="K1334" s="212">
        <f t="shared" si="307"/>
        <v>115974.144</v>
      </c>
      <c r="L1334" s="30"/>
    </row>
    <row r="1335" spans="1:12" s="26" customFormat="1" x14ac:dyDescent="0.2">
      <c r="A1335" s="159">
        <v>2</v>
      </c>
      <c r="B1335" s="209" t="s">
        <v>732</v>
      </c>
      <c r="C1335" s="161" t="s">
        <v>142</v>
      </c>
      <c r="D1335" s="161">
        <v>20</v>
      </c>
      <c r="E1335" s="207">
        <v>2750</v>
      </c>
      <c r="F1335" s="201">
        <f t="shared" si="318"/>
        <v>55000</v>
      </c>
      <c r="G1335" s="161" t="s">
        <v>122</v>
      </c>
      <c r="H1335" s="132"/>
      <c r="I1335" s="212">
        <f t="shared" si="316"/>
        <v>3.2</v>
      </c>
      <c r="J1335" s="212">
        <f t="shared" si="317"/>
        <v>2750</v>
      </c>
      <c r="K1335" s="212">
        <f t="shared" si="307"/>
        <v>8800</v>
      </c>
      <c r="L1335" s="30"/>
    </row>
    <row r="1336" spans="1:12" s="26" customFormat="1" x14ac:dyDescent="0.2">
      <c r="A1336" s="159">
        <v>3</v>
      </c>
      <c r="B1336" s="209" t="s">
        <v>733</v>
      </c>
      <c r="C1336" s="161" t="s">
        <v>57</v>
      </c>
      <c r="D1336" s="161">
        <v>70</v>
      </c>
      <c r="E1336" s="207">
        <v>9350</v>
      </c>
      <c r="F1336" s="201">
        <f t="shared" si="318"/>
        <v>654500</v>
      </c>
      <c r="G1336" s="161" t="s">
        <v>122</v>
      </c>
      <c r="H1336" s="132"/>
      <c r="I1336" s="212">
        <f t="shared" si="316"/>
        <v>11.200000000000001</v>
      </c>
      <c r="J1336" s="212">
        <f t="shared" si="317"/>
        <v>9350</v>
      </c>
      <c r="K1336" s="212">
        <f t="shared" si="307"/>
        <v>104720.00000000001</v>
      </c>
      <c r="L1336" s="30"/>
    </row>
    <row r="1337" spans="1:12" s="26" customFormat="1" x14ac:dyDescent="0.2">
      <c r="A1337" s="159">
        <v>4</v>
      </c>
      <c r="B1337" s="209" t="s">
        <v>734</v>
      </c>
      <c r="C1337" s="161" t="s">
        <v>57</v>
      </c>
      <c r="D1337" s="161">
        <v>30</v>
      </c>
      <c r="E1337" s="207">
        <v>15243.800000000001</v>
      </c>
      <c r="F1337" s="201">
        <f t="shared" si="318"/>
        <v>457314.00000000006</v>
      </c>
      <c r="G1337" s="161" t="s">
        <v>122</v>
      </c>
      <c r="H1337" s="132"/>
      <c r="I1337" s="212">
        <f t="shared" si="316"/>
        <v>4.8</v>
      </c>
      <c r="J1337" s="212">
        <f t="shared" si="317"/>
        <v>15243.800000000001</v>
      </c>
      <c r="K1337" s="212">
        <f t="shared" si="307"/>
        <v>73170.240000000005</v>
      </c>
      <c r="L1337" s="30"/>
    </row>
    <row r="1338" spans="1:12" s="26" customFormat="1" x14ac:dyDescent="0.2">
      <c r="A1338" s="159">
        <v>5</v>
      </c>
      <c r="B1338" s="209" t="s">
        <v>735</v>
      </c>
      <c r="C1338" s="161" t="s">
        <v>57</v>
      </c>
      <c r="D1338" s="161">
        <v>20</v>
      </c>
      <c r="E1338" s="207">
        <v>60060.000000000007</v>
      </c>
      <c r="F1338" s="201">
        <f t="shared" si="318"/>
        <v>1201200.0000000002</v>
      </c>
      <c r="G1338" s="161" t="s">
        <v>122</v>
      </c>
      <c r="H1338" s="132"/>
      <c r="I1338" s="212">
        <f t="shared" si="316"/>
        <v>3.2</v>
      </c>
      <c r="J1338" s="212">
        <f t="shared" si="317"/>
        <v>60060.000000000007</v>
      </c>
      <c r="K1338" s="212">
        <f t="shared" si="307"/>
        <v>192192.00000000003</v>
      </c>
      <c r="L1338" s="30"/>
    </row>
    <row r="1339" spans="1:12" s="26" customFormat="1" ht="13.5" x14ac:dyDescent="0.25">
      <c r="A1339" s="159"/>
      <c r="B1339" s="299" t="s">
        <v>1122</v>
      </c>
      <c r="C1339" s="299"/>
      <c r="D1339" s="299"/>
      <c r="E1339" s="299"/>
      <c r="F1339" s="213">
        <f>SUM(F1334:F1338)</f>
        <v>3092852.4000000004</v>
      </c>
      <c r="G1339" s="213"/>
      <c r="H1339" s="213"/>
      <c r="I1339" s="213"/>
      <c r="J1339" s="213"/>
      <c r="K1339" s="213">
        <f t="shared" ref="K1339" si="319">SUM(K1334:K1338)</f>
        <v>494856.38400000008</v>
      </c>
      <c r="L1339" s="30"/>
    </row>
    <row r="1340" spans="1:12" s="26" customFormat="1" ht="13.5" x14ac:dyDescent="0.25">
      <c r="A1340" s="159"/>
      <c r="B1340" s="303" t="s">
        <v>774</v>
      </c>
      <c r="C1340" s="304"/>
      <c r="D1340" s="304"/>
      <c r="E1340" s="304"/>
      <c r="F1340" s="304"/>
      <c r="G1340" s="305"/>
      <c r="H1340" s="132"/>
      <c r="I1340" s="212">
        <f t="shared" ref="I1340:I1345" si="320">D1340*0.16</f>
        <v>0</v>
      </c>
      <c r="J1340" s="212">
        <f t="shared" ref="J1340:J1345" si="321">E1340</f>
        <v>0</v>
      </c>
      <c r="K1340" s="212">
        <f t="shared" si="307"/>
        <v>0</v>
      </c>
      <c r="L1340" s="30"/>
    </row>
    <row r="1341" spans="1:12" s="26" customFormat="1" x14ac:dyDescent="0.2">
      <c r="A1341" s="159">
        <v>1</v>
      </c>
      <c r="B1341" s="209" t="s">
        <v>775</v>
      </c>
      <c r="C1341" s="161" t="s">
        <v>57</v>
      </c>
      <c r="D1341" s="161">
        <v>820</v>
      </c>
      <c r="E1341" s="207">
        <v>792.00000000000011</v>
      </c>
      <c r="F1341" s="201">
        <f t="shared" ref="F1341:F1345" si="322">D1341*E1341</f>
        <v>649440.00000000012</v>
      </c>
      <c r="G1341" s="161" t="s">
        <v>122</v>
      </c>
      <c r="H1341" s="132"/>
      <c r="I1341" s="212">
        <f t="shared" si="320"/>
        <v>131.19999999999999</v>
      </c>
      <c r="J1341" s="212">
        <f t="shared" si="321"/>
        <v>792.00000000000011</v>
      </c>
      <c r="K1341" s="212">
        <f t="shared" si="307"/>
        <v>103910.40000000001</v>
      </c>
      <c r="L1341" s="30"/>
    </row>
    <row r="1342" spans="1:12" s="26" customFormat="1" x14ac:dyDescent="0.2">
      <c r="A1342" s="159">
        <v>2</v>
      </c>
      <c r="B1342" s="209" t="s">
        <v>776</v>
      </c>
      <c r="C1342" s="161" t="s">
        <v>57</v>
      </c>
      <c r="D1342" s="161">
        <v>520</v>
      </c>
      <c r="E1342" s="207">
        <v>726.00000000000011</v>
      </c>
      <c r="F1342" s="201">
        <f t="shared" si="322"/>
        <v>377520.00000000006</v>
      </c>
      <c r="G1342" s="161" t="s">
        <v>122</v>
      </c>
      <c r="H1342" s="132"/>
      <c r="I1342" s="212">
        <f t="shared" si="320"/>
        <v>83.2</v>
      </c>
      <c r="J1342" s="212">
        <f t="shared" si="321"/>
        <v>726.00000000000011</v>
      </c>
      <c r="K1342" s="212">
        <f t="shared" si="307"/>
        <v>60403.200000000012</v>
      </c>
      <c r="L1342" s="30"/>
    </row>
    <row r="1343" spans="1:12" s="26" customFormat="1" x14ac:dyDescent="0.2">
      <c r="A1343" s="159">
        <v>3</v>
      </c>
      <c r="B1343" s="209" t="s">
        <v>777</v>
      </c>
      <c r="C1343" s="161" t="s">
        <v>57</v>
      </c>
      <c r="D1343" s="161">
        <v>250</v>
      </c>
      <c r="E1343" s="207">
        <v>858.00000000000011</v>
      </c>
      <c r="F1343" s="201">
        <f t="shared" si="322"/>
        <v>214500.00000000003</v>
      </c>
      <c r="G1343" s="161" t="s">
        <v>122</v>
      </c>
      <c r="H1343" s="132"/>
      <c r="I1343" s="212">
        <f t="shared" si="320"/>
        <v>40</v>
      </c>
      <c r="J1343" s="212">
        <f t="shared" si="321"/>
        <v>858.00000000000011</v>
      </c>
      <c r="K1343" s="212">
        <f t="shared" si="307"/>
        <v>34320.000000000007</v>
      </c>
      <c r="L1343" s="30"/>
    </row>
    <row r="1344" spans="1:12" s="26" customFormat="1" x14ac:dyDescent="0.2">
      <c r="A1344" s="159">
        <v>4</v>
      </c>
      <c r="B1344" s="209" t="s">
        <v>778</v>
      </c>
      <c r="C1344" s="161" t="s">
        <v>57</v>
      </c>
      <c r="D1344" s="161">
        <v>24</v>
      </c>
      <c r="E1344" s="207">
        <v>1012.0000000000001</v>
      </c>
      <c r="F1344" s="201">
        <f t="shared" si="322"/>
        <v>24288.000000000004</v>
      </c>
      <c r="G1344" s="161" t="s">
        <v>122</v>
      </c>
      <c r="H1344" s="132"/>
      <c r="I1344" s="212">
        <f t="shared" si="320"/>
        <v>3.84</v>
      </c>
      <c r="J1344" s="212">
        <f t="shared" si="321"/>
        <v>1012.0000000000001</v>
      </c>
      <c r="K1344" s="212">
        <f t="shared" si="307"/>
        <v>3886.0800000000004</v>
      </c>
      <c r="L1344" s="30"/>
    </row>
    <row r="1345" spans="1:12" s="26" customFormat="1" x14ac:dyDescent="0.2">
      <c r="A1345" s="159">
        <v>5</v>
      </c>
      <c r="B1345" s="209" t="s">
        <v>779</v>
      </c>
      <c r="C1345" s="161" t="s">
        <v>57</v>
      </c>
      <c r="D1345" s="161">
        <v>45</v>
      </c>
      <c r="E1345" s="207">
        <v>682</v>
      </c>
      <c r="F1345" s="201">
        <f t="shared" si="322"/>
        <v>30690</v>
      </c>
      <c r="G1345" s="161" t="s">
        <v>122</v>
      </c>
      <c r="H1345" s="132"/>
      <c r="I1345" s="212">
        <f t="shared" si="320"/>
        <v>7.2</v>
      </c>
      <c r="J1345" s="212">
        <f t="shared" si="321"/>
        <v>682</v>
      </c>
      <c r="K1345" s="212">
        <f t="shared" si="307"/>
        <v>4910.4000000000005</v>
      </c>
      <c r="L1345" s="30"/>
    </row>
    <row r="1346" spans="1:12" s="26" customFormat="1" ht="13.5" x14ac:dyDescent="0.2">
      <c r="A1346" s="159"/>
      <c r="B1346" s="299" t="s">
        <v>1122</v>
      </c>
      <c r="C1346" s="299"/>
      <c r="D1346" s="299"/>
      <c r="E1346" s="299"/>
      <c r="F1346" s="196">
        <f>SUM(F1341:F1345)</f>
        <v>1296438.0000000002</v>
      </c>
      <c r="G1346" s="196"/>
      <c r="H1346" s="196"/>
      <c r="I1346" s="196"/>
      <c r="J1346" s="196"/>
      <c r="K1346" s="196">
        <f t="shared" ref="K1346" si="323">SUM(K1341:K1345)</f>
        <v>207430.08000000002</v>
      </c>
      <c r="L1346" s="30"/>
    </row>
    <row r="1347" spans="1:12" s="26" customFormat="1" ht="13.5" x14ac:dyDescent="0.2">
      <c r="A1347" s="159"/>
      <c r="B1347" s="300" t="s">
        <v>1693</v>
      </c>
      <c r="C1347" s="301"/>
      <c r="D1347" s="301"/>
      <c r="E1347" s="301"/>
      <c r="F1347" s="301"/>
      <c r="G1347" s="302"/>
      <c r="H1347" s="132"/>
      <c r="I1347" s="212">
        <f t="shared" ref="I1347:I1348" si="324">D1347*0.16</f>
        <v>0</v>
      </c>
      <c r="J1347" s="212">
        <f t="shared" ref="J1347:J1348" si="325">E1347</f>
        <v>0</v>
      </c>
      <c r="K1347" s="212">
        <f t="shared" si="307"/>
        <v>0</v>
      </c>
      <c r="L1347" s="30"/>
    </row>
    <row r="1348" spans="1:12" s="26" customFormat="1" x14ac:dyDescent="0.2">
      <c r="A1348" s="159">
        <v>1</v>
      </c>
      <c r="B1348" s="209" t="s">
        <v>1694</v>
      </c>
      <c r="C1348" s="161" t="s">
        <v>57</v>
      </c>
      <c r="D1348" s="161">
        <v>2</v>
      </c>
      <c r="E1348" s="207">
        <v>4200</v>
      </c>
      <c r="F1348" s="201">
        <f t="shared" ref="F1348" si="326">D1348*E1348</f>
        <v>8400</v>
      </c>
      <c r="G1348" s="161" t="s">
        <v>122</v>
      </c>
      <c r="H1348" s="132"/>
      <c r="I1348" s="212">
        <f t="shared" si="324"/>
        <v>0.32</v>
      </c>
      <c r="J1348" s="212">
        <f t="shared" si="325"/>
        <v>4200</v>
      </c>
      <c r="K1348" s="212">
        <f t="shared" si="307"/>
        <v>1344</v>
      </c>
      <c r="L1348" s="30"/>
    </row>
    <row r="1349" spans="1:12" s="26" customFormat="1" ht="13.5" x14ac:dyDescent="0.25">
      <c r="A1349" s="159"/>
      <c r="B1349" s="299" t="s">
        <v>1122</v>
      </c>
      <c r="C1349" s="299"/>
      <c r="D1349" s="299"/>
      <c r="E1349" s="299"/>
      <c r="F1349" s="213">
        <f>SUM(F1348:F1348)</f>
        <v>8400</v>
      </c>
      <c r="G1349" s="213"/>
      <c r="H1349" s="213"/>
      <c r="I1349" s="213"/>
      <c r="J1349" s="213"/>
      <c r="K1349" s="213">
        <f>SUM(K1348:K1348)</f>
        <v>1344</v>
      </c>
      <c r="L1349" s="30"/>
    </row>
    <row r="1350" spans="1:12" s="26" customFormat="1" ht="13.5" x14ac:dyDescent="0.2">
      <c r="A1350" s="159"/>
      <c r="B1350" s="300" t="s">
        <v>1695</v>
      </c>
      <c r="C1350" s="301"/>
      <c r="D1350" s="301"/>
      <c r="E1350" s="301"/>
      <c r="F1350" s="301"/>
      <c r="G1350" s="302"/>
      <c r="H1350" s="132"/>
      <c r="I1350" s="212">
        <f t="shared" ref="I1350:I1355" si="327">D1350*0.16</f>
        <v>0</v>
      </c>
      <c r="J1350" s="212">
        <f t="shared" ref="J1350:J1355" si="328">E1350</f>
        <v>0</v>
      </c>
      <c r="K1350" s="212">
        <f t="shared" si="307"/>
        <v>0</v>
      </c>
      <c r="L1350" s="30"/>
    </row>
    <row r="1351" spans="1:12" s="26" customFormat="1" x14ac:dyDescent="0.2">
      <c r="A1351" s="159">
        <v>1</v>
      </c>
      <c r="B1351" s="209" t="s">
        <v>784</v>
      </c>
      <c r="C1351" s="161" t="s">
        <v>57</v>
      </c>
      <c r="D1351" s="161">
        <v>3</v>
      </c>
      <c r="E1351" s="207">
        <v>121000.00000000001</v>
      </c>
      <c r="F1351" s="201">
        <f t="shared" ref="F1351:F1355" si="329">D1351*E1351</f>
        <v>363000.00000000006</v>
      </c>
      <c r="G1351" s="161" t="s">
        <v>122</v>
      </c>
      <c r="H1351" s="132"/>
      <c r="I1351" s="212">
        <f t="shared" si="327"/>
        <v>0.48</v>
      </c>
      <c r="J1351" s="212">
        <f t="shared" si="328"/>
        <v>121000.00000000001</v>
      </c>
      <c r="K1351" s="212">
        <f t="shared" si="307"/>
        <v>58080.000000000007</v>
      </c>
      <c r="L1351" s="30"/>
    </row>
    <row r="1352" spans="1:12" s="26" customFormat="1" x14ac:dyDescent="0.2">
      <c r="A1352" s="159">
        <v>2</v>
      </c>
      <c r="B1352" s="209" t="s">
        <v>785</v>
      </c>
      <c r="C1352" s="161" t="s">
        <v>57</v>
      </c>
      <c r="D1352" s="161">
        <v>4</v>
      </c>
      <c r="E1352" s="207">
        <v>42900</v>
      </c>
      <c r="F1352" s="201">
        <f t="shared" si="329"/>
        <v>171600</v>
      </c>
      <c r="G1352" s="161" t="s">
        <v>122</v>
      </c>
      <c r="H1352" s="132"/>
      <c r="I1352" s="212">
        <f t="shared" si="327"/>
        <v>0.64</v>
      </c>
      <c r="J1352" s="212">
        <f t="shared" si="328"/>
        <v>42900</v>
      </c>
      <c r="K1352" s="212">
        <f t="shared" si="307"/>
        <v>27456</v>
      </c>
      <c r="L1352" s="30"/>
    </row>
    <row r="1353" spans="1:12" s="26" customFormat="1" x14ac:dyDescent="0.2">
      <c r="A1353" s="159">
        <v>3</v>
      </c>
      <c r="B1353" s="209" t="s">
        <v>786</v>
      </c>
      <c r="C1353" s="161" t="s">
        <v>57</v>
      </c>
      <c r="D1353" s="161">
        <v>2</v>
      </c>
      <c r="E1353" s="207">
        <v>15400.000000000002</v>
      </c>
      <c r="F1353" s="201">
        <f t="shared" si="329"/>
        <v>30800.000000000004</v>
      </c>
      <c r="G1353" s="161" t="s">
        <v>122</v>
      </c>
      <c r="H1353" s="132"/>
      <c r="I1353" s="212">
        <f t="shared" si="327"/>
        <v>0.32</v>
      </c>
      <c r="J1353" s="212">
        <f t="shared" si="328"/>
        <v>15400.000000000002</v>
      </c>
      <c r="K1353" s="212">
        <f t="shared" ref="K1353:K1395" si="330">I1353*J1353</f>
        <v>4928.0000000000009</v>
      </c>
      <c r="L1353" s="30"/>
    </row>
    <row r="1354" spans="1:12" s="26" customFormat="1" x14ac:dyDescent="0.2">
      <c r="A1354" s="159">
        <v>4</v>
      </c>
      <c r="B1354" s="209" t="s">
        <v>787</v>
      </c>
      <c r="C1354" s="161" t="s">
        <v>57</v>
      </c>
      <c r="D1354" s="161">
        <v>3</v>
      </c>
      <c r="E1354" s="207">
        <v>115500.00000000001</v>
      </c>
      <c r="F1354" s="201">
        <f t="shared" si="329"/>
        <v>346500.00000000006</v>
      </c>
      <c r="G1354" s="161" t="s">
        <v>122</v>
      </c>
      <c r="H1354" s="132"/>
      <c r="I1354" s="212">
        <f t="shared" si="327"/>
        <v>0.48</v>
      </c>
      <c r="J1354" s="212">
        <f t="shared" si="328"/>
        <v>115500.00000000001</v>
      </c>
      <c r="K1354" s="212">
        <f t="shared" si="330"/>
        <v>55440.000000000007</v>
      </c>
      <c r="L1354" s="30"/>
    </row>
    <row r="1355" spans="1:12" s="26" customFormat="1" x14ac:dyDescent="0.2">
      <c r="A1355" s="159">
        <v>5</v>
      </c>
      <c r="B1355" s="209" t="s">
        <v>1696</v>
      </c>
      <c r="C1355" s="161" t="s">
        <v>57</v>
      </c>
      <c r="D1355" s="161">
        <v>2</v>
      </c>
      <c r="E1355" s="207">
        <v>244200.00000000003</v>
      </c>
      <c r="F1355" s="201">
        <f t="shared" si="329"/>
        <v>488400.00000000006</v>
      </c>
      <c r="G1355" s="161" t="s">
        <v>122</v>
      </c>
      <c r="H1355" s="132"/>
      <c r="I1355" s="212">
        <f t="shared" si="327"/>
        <v>0.32</v>
      </c>
      <c r="J1355" s="212">
        <f t="shared" si="328"/>
        <v>244200.00000000003</v>
      </c>
      <c r="K1355" s="212">
        <f t="shared" si="330"/>
        <v>78144.000000000015</v>
      </c>
      <c r="L1355" s="30"/>
    </row>
    <row r="1356" spans="1:12" s="26" customFormat="1" ht="13.5" x14ac:dyDescent="0.25">
      <c r="A1356" s="159"/>
      <c r="B1356" s="299" t="s">
        <v>1122</v>
      </c>
      <c r="C1356" s="299"/>
      <c r="D1356" s="299"/>
      <c r="E1356" s="299"/>
      <c r="F1356" s="221">
        <f>SUM(F1351:F1355)</f>
        <v>1400300</v>
      </c>
      <c r="G1356" s="221"/>
      <c r="H1356" s="221"/>
      <c r="I1356" s="221"/>
      <c r="J1356" s="221"/>
      <c r="K1356" s="221">
        <f t="shared" ref="K1356" si="331">SUM(K1351:K1355)</f>
        <v>224048</v>
      </c>
      <c r="L1356" s="30"/>
    </row>
    <row r="1357" spans="1:12" s="26" customFormat="1" ht="13.5" x14ac:dyDescent="0.2">
      <c r="A1357" s="159"/>
      <c r="B1357" s="300" t="s">
        <v>1697</v>
      </c>
      <c r="C1357" s="301"/>
      <c r="D1357" s="301"/>
      <c r="E1357" s="301"/>
      <c r="F1357" s="301"/>
      <c r="G1357" s="302"/>
      <c r="H1357" s="132"/>
      <c r="I1357" s="212">
        <f>D1357*0.16</f>
        <v>0</v>
      </c>
      <c r="J1357" s="212">
        <f>E1357</f>
        <v>0</v>
      </c>
      <c r="K1357" s="212">
        <f t="shared" si="330"/>
        <v>0</v>
      </c>
      <c r="L1357" s="30"/>
    </row>
    <row r="1358" spans="1:12" s="26" customFormat="1" x14ac:dyDescent="0.2">
      <c r="A1358" s="159">
        <v>1</v>
      </c>
      <c r="B1358" s="209" t="s">
        <v>788</v>
      </c>
      <c r="C1358" s="161" t="s">
        <v>57</v>
      </c>
      <c r="D1358" s="161">
        <v>2</v>
      </c>
      <c r="E1358" s="207">
        <v>39600</v>
      </c>
      <c r="F1358" s="201">
        <f t="shared" ref="F1358:F1359" si="332">D1358*E1358</f>
        <v>79200</v>
      </c>
      <c r="G1358" s="161" t="s">
        <v>122</v>
      </c>
      <c r="H1358" s="132"/>
      <c r="I1358" s="212">
        <f>D1358*0.16</f>
        <v>0.32</v>
      </c>
      <c r="J1358" s="212">
        <f>E1358</f>
        <v>39600</v>
      </c>
      <c r="K1358" s="212">
        <f t="shared" si="330"/>
        <v>12672</v>
      </c>
      <c r="L1358" s="30"/>
    </row>
    <row r="1359" spans="1:12" s="26" customFormat="1" x14ac:dyDescent="0.2">
      <c r="A1359" s="159">
        <v>2</v>
      </c>
      <c r="B1359" s="209" t="s">
        <v>789</v>
      </c>
      <c r="C1359" s="161" t="s">
        <v>57</v>
      </c>
      <c r="D1359" s="161">
        <v>10</v>
      </c>
      <c r="E1359" s="207">
        <v>13200.000000000002</v>
      </c>
      <c r="F1359" s="201">
        <f t="shared" si="332"/>
        <v>132000.00000000003</v>
      </c>
      <c r="G1359" s="161" t="s">
        <v>122</v>
      </c>
      <c r="H1359" s="132"/>
      <c r="I1359" s="212">
        <f>D1359*0.16</f>
        <v>1.6</v>
      </c>
      <c r="J1359" s="212">
        <f>E1359</f>
        <v>13200.000000000002</v>
      </c>
      <c r="K1359" s="212">
        <f t="shared" si="330"/>
        <v>21120.000000000004</v>
      </c>
      <c r="L1359" s="30"/>
    </row>
    <row r="1360" spans="1:12" s="26" customFormat="1" ht="13.5" x14ac:dyDescent="0.25">
      <c r="A1360" s="159"/>
      <c r="B1360" s="299" t="s">
        <v>1122</v>
      </c>
      <c r="C1360" s="299"/>
      <c r="D1360" s="299"/>
      <c r="E1360" s="299"/>
      <c r="F1360" s="213">
        <f>SUM(F1358:F1359)</f>
        <v>211200.00000000003</v>
      </c>
      <c r="G1360" s="213"/>
      <c r="H1360" s="213"/>
      <c r="I1360" s="213"/>
      <c r="J1360" s="213"/>
      <c r="K1360" s="213">
        <f t="shared" ref="K1360" si="333">SUM(K1358:K1359)</f>
        <v>33792</v>
      </c>
      <c r="L1360" s="30"/>
    </row>
    <row r="1361" spans="1:12" s="26" customFormat="1" ht="13.5" x14ac:dyDescent="0.2">
      <c r="A1361" s="159"/>
      <c r="B1361" s="300" t="s">
        <v>243</v>
      </c>
      <c r="C1361" s="301"/>
      <c r="D1361" s="301"/>
      <c r="E1361" s="301"/>
      <c r="F1361" s="301"/>
      <c r="G1361" s="302"/>
      <c r="H1361" s="132"/>
      <c r="I1361" s="212"/>
      <c r="J1361" s="212"/>
      <c r="K1361" s="212"/>
      <c r="L1361" s="30"/>
    </row>
    <row r="1362" spans="1:12" s="26" customFormat="1" x14ac:dyDescent="0.2">
      <c r="A1362" s="159">
        <v>1</v>
      </c>
      <c r="B1362" s="209" t="s">
        <v>244</v>
      </c>
      <c r="C1362" s="161" t="s">
        <v>57</v>
      </c>
      <c r="D1362" s="161">
        <v>2</v>
      </c>
      <c r="E1362" s="207">
        <v>23311.86</v>
      </c>
      <c r="F1362" s="201">
        <f t="shared" ref="F1362:F1369" si="334">D1362*E1362</f>
        <v>46623.72</v>
      </c>
      <c r="G1362" s="161" t="s">
        <v>122</v>
      </c>
      <c r="H1362" s="132"/>
      <c r="I1362" s="212">
        <f t="shared" ref="I1362:I1369" si="335">D1362*0.16</f>
        <v>0.32</v>
      </c>
      <c r="J1362" s="212">
        <f t="shared" ref="J1362:J1369" si="336">E1362</f>
        <v>23311.86</v>
      </c>
      <c r="K1362" s="212">
        <f t="shared" si="330"/>
        <v>7459.7952000000005</v>
      </c>
      <c r="L1362" s="30"/>
    </row>
    <row r="1363" spans="1:12" s="26" customFormat="1" x14ac:dyDescent="0.2">
      <c r="A1363" s="159">
        <v>2</v>
      </c>
      <c r="B1363" s="209" t="s">
        <v>208</v>
      </c>
      <c r="C1363" s="161" t="s">
        <v>57</v>
      </c>
      <c r="D1363" s="161">
        <v>6</v>
      </c>
      <c r="E1363" s="207">
        <v>21209.759999999998</v>
      </c>
      <c r="F1363" s="201">
        <f t="shared" si="334"/>
        <v>127258.56</v>
      </c>
      <c r="G1363" s="161" t="s">
        <v>122</v>
      </c>
      <c r="H1363" s="132"/>
      <c r="I1363" s="212">
        <f t="shared" si="335"/>
        <v>0.96</v>
      </c>
      <c r="J1363" s="212">
        <f t="shared" si="336"/>
        <v>21209.759999999998</v>
      </c>
      <c r="K1363" s="212">
        <f t="shared" si="330"/>
        <v>20361.369599999998</v>
      </c>
      <c r="L1363" s="30"/>
    </row>
    <row r="1364" spans="1:12" s="26" customFormat="1" x14ac:dyDescent="0.2">
      <c r="A1364" s="159">
        <v>3</v>
      </c>
      <c r="B1364" s="209" t="s">
        <v>209</v>
      </c>
      <c r="C1364" s="161" t="s">
        <v>57</v>
      </c>
      <c r="D1364" s="161">
        <v>6</v>
      </c>
      <c r="E1364" s="207">
        <v>17424</v>
      </c>
      <c r="F1364" s="201">
        <f t="shared" si="334"/>
        <v>104544</v>
      </c>
      <c r="G1364" s="161" t="s">
        <v>122</v>
      </c>
      <c r="H1364" s="132"/>
      <c r="I1364" s="212">
        <f t="shared" si="335"/>
        <v>0.96</v>
      </c>
      <c r="J1364" s="212">
        <f t="shared" si="336"/>
        <v>17424</v>
      </c>
      <c r="K1364" s="212">
        <f t="shared" si="330"/>
        <v>16727.04</v>
      </c>
      <c r="L1364" s="30"/>
    </row>
    <row r="1365" spans="1:12" s="26" customFormat="1" x14ac:dyDescent="0.2">
      <c r="A1365" s="159">
        <v>4</v>
      </c>
      <c r="B1365" s="209" t="s">
        <v>428</v>
      </c>
      <c r="C1365" s="161" t="s">
        <v>429</v>
      </c>
      <c r="D1365" s="161">
        <v>1700</v>
      </c>
      <c r="E1365" s="207">
        <v>2860.0000000000005</v>
      </c>
      <c r="F1365" s="201">
        <f t="shared" si="334"/>
        <v>4862000.0000000009</v>
      </c>
      <c r="G1365" s="161" t="s">
        <v>122</v>
      </c>
      <c r="H1365" s="132"/>
      <c r="I1365" s="212">
        <f t="shared" si="335"/>
        <v>272</v>
      </c>
      <c r="J1365" s="212">
        <f t="shared" si="336"/>
        <v>2860.0000000000005</v>
      </c>
      <c r="K1365" s="212">
        <f t="shared" si="330"/>
        <v>777920.00000000012</v>
      </c>
      <c r="L1365" s="30"/>
    </row>
    <row r="1366" spans="1:12" s="26" customFormat="1" x14ac:dyDescent="0.2">
      <c r="A1366" s="159">
        <v>5</v>
      </c>
      <c r="B1366" s="209" t="s">
        <v>202</v>
      </c>
      <c r="C1366" s="161" t="s">
        <v>429</v>
      </c>
      <c r="D1366" s="161">
        <v>500</v>
      </c>
      <c r="E1366" s="207">
        <v>2310</v>
      </c>
      <c r="F1366" s="201">
        <f t="shared" si="334"/>
        <v>1155000</v>
      </c>
      <c r="G1366" s="161" t="s">
        <v>122</v>
      </c>
      <c r="H1366" s="132"/>
      <c r="I1366" s="212">
        <f t="shared" si="335"/>
        <v>80</v>
      </c>
      <c r="J1366" s="212">
        <f t="shared" si="336"/>
        <v>2310</v>
      </c>
      <c r="K1366" s="212">
        <f t="shared" si="330"/>
        <v>184800</v>
      </c>
      <c r="L1366" s="30"/>
    </row>
    <row r="1367" spans="1:12" s="26" customFormat="1" x14ac:dyDescent="0.2">
      <c r="A1367" s="159">
        <v>6</v>
      </c>
      <c r="B1367" s="209" t="s">
        <v>203</v>
      </c>
      <c r="C1367" s="161" t="s">
        <v>429</v>
      </c>
      <c r="D1367" s="161">
        <v>6</v>
      </c>
      <c r="E1367" s="207">
        <v>8184.0000000000009</v>
      </c>
      <c r="F1367" s="201">
        <f t="shared" si="334"/>
        <v>49104.000000000007</v>
      </c>
      <c r="G1367" s="161" t="s">
        <v>122</v>
      </c>
      <c r="H1367" s="132"/>
      <c r="I1367" s="212">
        <f t="shared" si="335"/>
        <v>0.96</v>
      </c>
      <c r="J1367" s="212">
        <f t="shared" si="336"/>
        <v>8184.0000000000009</v>
      </c>
      <c r="K1367" s="212">
        <f t="shared" si="330"/>
        <v>7856.64</v>
      </c>
      <c r="L1367" s="30"/>
    </row>
    <row r="1368" spans="1:12" s="26" customFormat="1" x14ac:dyDescent="0.2">
      <c r="A1368" s="159">
        <v>7</v>
      </c>
      <c r="B1368" s="209" t="s">
        <v>607</v>
      </c>
      <c r="C1368" s="161" t="s">
        <v>57</v>
      </c>
      <c r="D1368" s="161">
        <v>20</v>
      </c>
      <c r="E1368" s="207">
        <v>55440.000000000007</v>
      </c>
      <c r="F1368" s="201">
        <f t="shared" si="334"/>
        <v>1108800.0000000002</v>
      </c>
      <c r="G1368" s="161" t="s">
        <v>122</v>
      </c>
      <c r="H1368" s="132"/>
      <c r="I1368" s="212">
        <f t="shared" si="335"/>
        <v>3.2</v>
      </c>
      <c r="J1368" s="212">
        <f t="shared" si="336"/>
        <v>55440.000000000007</v>
      </c>
      <c r="K1368" s="212">
        <f t="shared" si="330"/>
        <v>177408.00000000003</v>
      </c>
      <c r="L1368" s="30"/>
    </row>
    <row r="1369" spans="1:12" s="26" customFormat="1" x14ac:dyDescent="0.2">
      <c r="A1369" s="159">
        <v>8</v>
      </c>
      <c r="B1369" s="209" t="s">
        <v>1698</v>
      </c>
      <c r="C1369" s="161"/>
      <c r="D1369" s="161">
        <v>150</v>
      </c>
      <c r="E1369" s="207">
        <v>11880.000000000002</v>
      </c>
      <c r="F1369" s="201">
        <f t="shared" si="334"/>
        <v>1782000.0000000002</v>
      </c>
      <c r="G1369" s="161" t="s">
        <v>122</v>
      </c>
      <c r="H1369" s="132"/>
      <c r="I1369" s="212">
        <f t="shared" si="335"/>
        <v>24</v>
      </c>
      <c r="J1369" s="212">
        <f t="shared" si="336"/>
        <v>11880.000000000002</v>
      </c>
      <c r="K1369" s="212">
        <f t="shared" si="330"/>
        <v>285120.00000000006</v>
      </c>
      <c r="L1369" s="30"/>
    </row>
    <row r="1370" spans="1:12" s="26" customFormat="1" ht="13.5" x14ac:dyDescent="0.2">
      <c r="A1370" s="159"/>
      <c r="B1370" s="299" t="s">
        <v>1122</v>
      </c>
      <c r="C1370" s="299"/>
      <c r="D1370" s="299"/>
      <c r="E1370" s="299"/>
      <c r="F1370" s="196">
        <f>SUM(F1362:F1369)</f>
        <v>9235330.2800000012</v>
      </c>
      <c r="G1370" s="196"/>
      <c r="H1370" s="196"/>
      <c r="I1370" s="196"/>
      <c r="J1370" s="196"/>
      <c r="K1370" s="196">
        <f>SUM(K1362:K1369)</f>
        <v>1477652.8448000001</v>
      </c>
      <c r="L1370" s="30"/>
    </row>
    <row r="1371" spans="1:12" s="26" customFormat="1" ht="13.5" x14ac:dyDescent="0.2">
      <c r="A1371" s="159"/>
      <c r="B1371" s="300" t="s">
        <v>1699</v>
      </c>
      <c r="C1371" s="301"/>
      <c r="D1371" s="301"/>
      <c r="E1371" s="301"/>
      <c r="F1371" s="301"/>
      <c r="G1371" s="302"/>
      <c r="H1371" s="132"/>
      <c r="I1371" s="212">
        <f t="shared" ref="I1371:I1398" si="337">D1371*0.16</f>
        <v>0</v>
      </c>
      <c r="J1371" s="212">
        <f t="shared" ref="J1371:J1398" si="338">E1371</f>
        <v>0</v>
      </c>
      <c r="K1371" s="212">
        <f t="shared" si="330"/>
        <v>0</v>
      </c>
      <c r="L1371" s="30"/>
    </row>
    <row r="1372" spans="1:12" s="26" customFormat="1" x14ac:dyDescent="0.2">
      <c r="A1372" s="159">
        <v>1</v>
      </c>
      <c r="B1372" s="209" t="s">
        <v>1700</v>
      </c>
      <c r="C1372" s="161" t="s">
        <v>166</v>
      </c>
      <c r="D1372" s="161">
        <v>1</v>
      </c>
      <c r="E1372" s="207">
        <v>2112</v>
      </c>
      <c r="F1372" s="201">
        <f t="shared" ref="F1372:F1398" si="339">D1372*E1372</f>
        <v>2112</v>
      </c>
      <c r="G1372" s="161" t="s">
        <v>122</v>
      </c>
      <c r="H1372" s="132"/>
      <c r="I1372" s="212">
        <f t="shared" si="337"/>
        <v>0.16</v>
      </c>
      <c r="J1372" s="212">
        <f t="shared" si="338"/>
        <v>2112</v>
      </c>
      <c r="K1372" s="212">
        <f t="shared" si="330"/>
        <v>337.92</v>
      </c>
      <c r="L1372" s="30"/>
    </row>
    <row r="1373" spans="1:12" s="26" customFormat="1" x14ac:dyDescent="0.2">
      <c r="A1373" s="159">
        <v>2</v>
      </c>
      <c r="B1373" s="209" t="s">
        <v>790</v>
      </c>
      <c r="C1373" s="161" t="s">
        <v>166</v>
      </c>
      <c r="D1373" s="161">
        <v>4</v>
      </c>
      <c r="E1373" s="207">
        <v>2270.4</v>
      </c>
      <c r="F1373" s="201">
        <f t="shared" si="339"/>
        <v>9081.6</v>
      </c>
      <c r="G1373" s="161" t="s">
        <v>122</v>
      </c>
      <c r="H1373" s="132"/>
      <c r="I1373" s="212">
        <f t="shared" si="337"/>
        <v>0.64</v>
      </c>
      <c r="J1373" s="212">
        <f t="shared" si="338"/>
        <v>2270.4</v>
      </c>
      <c r="K1373" s="212">
        <f t="shared" si="330"/>
        <v>1453.056</v>
      </c>
      <c r="L1373" s="30"/>
    </row>
    <row r="1374" spans="1:12" s="26" customFormat="1" x14ac:dyDescent="0.2">
      <c r="A1374" s="159">
        <v>3</v>
      </c>
      <c r="B1374" s="209" t="s">
        <v>791</v>
      </c>
      <c r="C1374" s="161" t="s">
        <v>57</v>
      </c>
      <c r="D1374" s="161">
        <v>2</v>
      </c>
      <c r="E1374" s="207">
        <v>5582.5770000000011</v>
      </c>
      <c r="F1374" s="201">
        <f t="shared" si="339"/>
        <v>11165.154000000002</v>
      </c>
      <c r="G1374" s="161" t="s">
        <v>122</v>
      </c>
      <c r="H1374" s="132"/>
      <c r="I1374" s="212">
        <f t="shared" si="337"/>
        <v>0.32</v>
      </c>
      <c r="J1374" s="212">
        <f t="shared" si="338"/>
        <v>5582.5770000000011</v>
      </c>
      <c r="K1374" s="212">
        <f t="shared" si="330"/>
        <v>1786.4246400000004</v>
      </c>
      <c r="L1374" s="30"/>
    </row>
    <row r="1375" spans="1:12" s="26" customFormat="1" x14ac:dyDescent="0.2">
      <c r="A1375" s="159">
        <v>4</v>
      </c>
      <c r="B1375" s="209" t="s">
        <v>792</v>
      </c>
      <c r="C1375" s="161" t="s">
        <v>57</v>
      </c>
      <c r="D1375" s="161">
        <v>2</v>
      </c>
      <c r="E1375" s="207">
        <v>8958.9500000000007</v>
      </c>
      <c r="F1375" s="201">
        <f t="shared" si="339"/>
        <v>17917.900000000001</v>
      </c>
      <c r="G1375" s="161" t="s">
        <v>122</v>
      </c>
      <c r="H1375" s="132"/>
      <c r="I1375" s="212">
        <f t="shared" si="337"/>
        <v>0.32</v>
      </c>
      <c r="J1375" s="212">
        <f t="shared" si="338"/>
        <v>8958.9500000000007</v>
      </c>
      <c r="K1375" s="212">
        <f t="shared" si="330"/>
        <v>2866.8640000000005</v>
      </c>
      <c r="L1375" s="30"/>
    </row>
    <row r="1376" spans="1:12" s="26" customFormat="1" x14ac:dyDescent="0.2">
      <c r="A1376" s="159">
        <v>5</v>
      </c>
      <c r="B1376" s="209" t="s">
        <v>793</v>
      </c>
      <c r="C1376" s="161" t="s">
        <v>57</v>
      </c>
      <c r="D1376" s="161">
        <v>2</v>
      </c>
      <c r="E1376" s="207">
        <v>16516.5</v>
      </c>
      <c r="F1376" s="201">
        <f t="shared" si="339"/>
        <v>33033</v>
      </c>
      <c r="G1376" s="161" t="s">
        <v>122</v>
      </c>
      <c r="H1376" s="132"/>
      <c r="I1376" s="212">
        <f t="shared" si="337"/>
        <v>0.32</v>
      </c>
      <c r="J1376" s="212">
        <f t="shared" si="338"/>
        <v>16516.5</v>
      </c>
      <c r="K1376" s="212">
        <f t="shared" si="330"/>
        <v>5285.28</v>
      </c>
      <c r="L1376" s="30"/>
    </row>
    <row r="1377" spans="1:12" s="26" customFormat="1" x14ac:dyDescent="0.2">
      <c r="A1377" s="159">
        <v>6</v>
      </c>
      <c r="B1377" s="209" t="s">
        <v>794</v>
      </c>
      <c r="C1377" s="161" t="s">
        <v>57</v>
      </c>
      <c r="D1377" s="161">
        <v>2</v>
      </c>
      <c r="E1377" s="207">
        <v>31286.970000000005</v>
      </c>
      <c r="F1377" s="201">
        <f t="shared" si="339"/>
        <v>62573.94000000001</v>
      </c>
      <c r="G1377" s="161" t="s">
        <v>122</v>
      </c>
      <c r="H1377" s="132"/>
      <c r="I1377" s="212">
        <f t="shared" si="337"/>
        <v>0.32</v>
      </c>
      <c r="J1377" s="212">
        <f t="shared" si="338"/>
        <v>31286.970000000005</v>
      </c>
      <c r="K1377" s="212">
        <f t="shared" si="330"/>
        <v>10011.830400000003</v>
      </c>
      <c r="L1377" s="30"/>
    </row>
    <row r="1378" spans="1:12" s="26" customFormat="1" x14ac:dyDescent="0.2">
      <c r="A1378" s="159">
        <v>7</v>
      </c>
      <c r="B1378" s="209" t="s">
        <v>795</v>
      </c>
      <c r="C1378" s="161" t="s">
        <v>57</v>
      </c>
      <c r="D1378" s="161">
        <v>1</v>
      </c>
      <c r="E1378" s="207">
        <v>253281.60000000003</v>
      </c>
      <c r="F1378" s="201">
        <f t="shared" si="339"/>
        <v>253281.60000000003</v>
      </c>
      <c r="G1378" s="161" t="s">
        <v>122</v>
      </c>
      <c r="H1378" s="132"/>
      <c r="I1378" s="212">
        <f t="shared" si="337"/>
        <v>0.16</v>
      </c>
      <c r="J1378" s="212">
        <f t="shared" si="338"/>
        <v>253281.60000000003</v>
      </c>
      <c r="K1378" s="212">
        <f t="shared" si="330"/>
        <v>40525.056000000004</v>
      </c>
      <c r="L1378" s="30"/>
    </row>
    <row r="1379" spans="1:12" s="26" customFormat="1" x14ac:dyDescent="0.2">
      <c r="A1379" s="159">
        <v>8</v>
      </c>
      <c r="B1379" s="209" t="s">
        <v>796</v>
      </c>
      <c r="C1379" s="161" t="s">
        <v>57</v>
      </c>
      <c r="D1379" s="161">
        <v>2</v>
      </c>
      <c r="E1379" s="207">
        <v>10120</v>
      </c>
      <c r="F1379" s="201">
        <f t="shared" si="339"/>
        <v>20240</v>
      </c>
      <c r="G1379" s="161" t="s">
        <v>122</v>
      </c>
      <c r="H1379" s="132"/>
      <c r="I1379" s="212">
        <f t="shared" si="337"/>
        <v>0.32</v>
      </c>
      <c r="J1379" s="212">
        <f t="shared" si="338"/>
        <v>10120</v>
      </c>
      <c r="K1379" s="212">
        <f t="shared" si="330"/>
        <v>3238.4</v>
      </c>
      <c r="L1379" s="30"/>
    </row>
    <row r="1380" spans="1:12" s="26" customFormat="1" x14ac:dyDescent="0.2">
      <c r="A1380" s="159">
        <v>9</v>
      </c>
      <c r="B1380" s="209" t="s">
        <v>797</v>
      </c>
      <c r="C1380" s="161" t="s">
        <v>57</v>
      </c>
      <c r="D1380" s="161">
        <v>2</v>
      </c>
      <c r="E1380" s="207">
        <v>158928</v>
      </c>
      <c r="F1380" s="201">
        <f t="shared" si="339"/>
        <v>317856</v>
      </c>
      <c r="G1380" s="161" t="s">
        <v>122</v>
      </c>
      <c r="H1380" s="132"/>
      <c r="I1380" s="212">
        <f t="shared" si="337"/>
        <v>0.32</v>
      </c>
      <c r="J1380" s="212">
        <f t="shared" si="338"/>
        <v>158928</v>
      </c>
      <c r="K1380" s="212">
        <f t="shared" si="330"/>
        <v>50856.959999999999</v>
      </c>
      <c r="L1380" s="30"/>
    </row>
    <row r="1381" spans="1:12" s="26" customFormat="1" x14ac:dyDescent="0.2">
      <c r="A1381" s="159">
        <v>10</v>
      </c>
      <c r="B1381" s="209" t="s">
        <v>798</v>
      </c>
      <c r="C1381" s="161" t="s">
        <v>57</v>
      </c>
      <c r="D1381" s="161">
        <v>2</v>
      </c>
      <c r="E1381" s="207">
        <v>8690</v>
      </c>
      <c r="F1381" s="201">
        <f t="shared" si="339"/>
        <v>17380</v>
      </c>
      <c r="G1381" s="161" t="s">
        <v>122</v>
      </c>
      <c r="H1381" s="132"/>
      <c r="I1381" s="212">
        <f t="shared" si="337"/>
        <v>0.32</v>
      </c>
      <c r="J1381" s="212">
        <f t="shared" si="338"/>
        <v>8690</v>
      </c>
      <c r="K1381" s="212">
        <f t="shared" si="330"/>
        <v>2780.8</v>
      </c>
      <c r="L1381" s="30"/>
    </row>
    <row r="1382" spans="1:12" s="26" customFormat="1" x14ac:dyDescent="0.2">
      <c r="A1382" s="159">
        <v>11</v>
      </c>
      <c r="B1382" s="209" t="s">
        <v>799</v>
      </c>
      <c r="C1382" s="161" t="s">
        <v>57</v>
      </c>
      <c r="D1382" s="161">
        <v>2</v>
      </c>
      <c r="E1382" s="207">
        <v>7150.0000000000009</v>
      </c>
      <c r="F1382" s="201">
        <f t="shared" si="339"/>
        <v>14300.000000000002</v>
      </c>
      <c r="G1382" s="161" t="s">
        <v>122</v>
      </c>
      <c r="H1382" s="132"/>
      <c r="I1382" s="212">
        <f t="shared" si="337"/>
        <v>0.32</v>
      </c>
      <c r="J1382" s="212">
        <f t="shared" si="338"/>
        <v>7150.0000000000009</v>
      </c>
      <c r="K1382" s="212">
        <f t="shared" si="330"/>
        <v>2288.0000000000005</v>
      </c>
      <c r="L1382" s="30"/>
    </row>
    <row r="1383" spans="1:12" s="26" customFormat="1" x14ac:dyDescent="0.2">
      <c r="A1383" s="159">
        <v>12</v>
      </c>
      <c r="B1383" s="209" t="s">
        <v>800</v>
      </c>
      <c r="C1383" s="161" t="s">
        <v>57</v>
      </c>
      <c r="D1383" s="161">
        <v>2</v>
      </c>
      <c r="E1383" s="207">
        <v>7078.5000000000009</v>
      </c>
      <c r="F1383" s="201">
        <f t="shared" si="339"/>
        <v>14157.000000000002</v>
      </c>
      <c r="G1383" s="161" t="s">
        <v>122</v>
      </c>
      <c r="H1383" s="132"/>
      <c r="I1383" s="212">
        <f t="shared" si="337"/>
        <v>0.32</v>
      </c>
      <c r="J1383" s="212">
        <f t="shared" si="338"/>
        <v>7078.5000000000009</v>
      </c>
      <c r="K1383" s="212">
        <f t="shared" si="330"/>
        <v>2265.1200000000003</v>
      </c>
      <c r="L1383" s="30"/>
    </row>
    <row r="1384" spans="1:12" s="26" customFormat="1" x14ac:dyDescent="0.2">
      <c r="A1384" s="159">
        <v>13</v>
      </c>
      <c r="B1384" s="209" t="s">
        <v>801</v>
      </c>
      <c r="C1384" s="161" t="s">
        <v>57</v>
      </c>
      <c r="D1384" s="161">
        <v>2</v>
      </c>
      <c r="E1384" s="207">
        <v>6270.0000000000009</v>
      </c>
      <c r="F1384" s="201">
        <f t="shared" si="339"/>
        <v>12540.000000000002</v>
      </c>
      <c r="G1384" s="161" t="s">
        <v>122</v>
      </c>
      <c r="H1384" s="132"/>
      <c r="I1384" s="212">
        <f t="shared" si="337"/>
        <v>0.32</v>
      </c>
      <c r="J1384" s="212">
        <f t="shared" si="338"/>
        <v>6270.0000000000009</v>
      </c>
      <c r="K1384" s="212">
        <f t="shared" si="330"/>
        <v>2006.4000000000003</v>
      </c>
      <c r="L1384" s="30"/>
    </row>
    <row r="1385" spans="1:12" s="26" customFormat="1" x14ac:dyDescent="0.2">
      <c r="A1385" s="159">
        <v>14</v>
      </c>
      <c r="B1385" s="209" t="s">
        <v>1701</v>
      </c>
      <c r="C1385" s="161" t="s">
        <v>195</v>
      </c>
      <c r="D1385" s="161">
        <v>4</v>
      </c>
      <c r="E1385" s="207">
        <v>10450</v>
      </c>
      <c r="F1385" s="201">
        <f t="shared" si="339"/>
        <v>41800</v>
      </c>
      <c r="G1385" s="161" t="s">
        <v>122</v>
      </c>
      <c r="H1385" s="132"/>
      <c r="I1385" s="212">
        <f t="shared" si="337"/>
        <v>0.64</v>
      </c>
      <c r="J1385" s="212">
        <f t="shared" si="338"/>
        <v>10450</v>
      </c>
      <c r="K1385" s="212">
        <f t="shared" si="330"/>
        <v>6688</v>
      </c>
      <c r="L1385" s="30"/>
    </row>
    <row r="1386" spans="1:12" s="26" customFormat="1" x14ac:dyDescent="0.2">
      <c r="A1386" s="159">
        <v>15</v>
      </c>
      <c r="B1386" s="209" t="s">
        <v>802</v>
      </c>
      <c r="C1386" s="161" t="s">
        <v>57</v>
      </c>
      <c r="D1386" s="161">
        <v>1</v>
      </c>
      <c r="E1386" s="207">
        <v>47300.000000000007</v>
      </c>
      <c r="F1386" s="201">
        <f t="shared" si="339"/>
        <v>47300.000000000007</v>
      </c>
      <c r="G1386" s="161" t="s">
        <v>122</v>
      </c>
      <c r="H1386" s="132"/>
      <c r="I1386" s="212">
        <f t="shared" si="337"/>
        <v>0.16</v>
      </c>
      <c r="J1386" s="212">
        <f t="shared" si="338"/>
        <v>47300.000000000007</v>
      </c>
      <c r="K1386" s="212">
        <f t="shared" si="330"/>
        <v>7568.0000000000009</v>
      </c>
      <c r="L1386" s="30"/>
    </row>
    <row r="1387" spans="1:12" s="26" customFormat="1" x14ac:dyDescent="0.2">
      <c r="A1387" s="159">
        <v>16</v>
      </c>
      <c r="B1387" s="209" t="s">
        <v>1702</v>
      </c>
      <c r="C1387" s="161" t="s">
        <v>57</v>
      </c>
      <c r="D1387" s="161">
        <v>20</v>
      </c>
      <c r="E1387" s="207">
        <v>36036</v>
      </c>
      <c r="F1387" s="201">
        <f t="shared" si="339"/>
        <v>720720</v>
      </c>
      <c r="G1387" s="161" t="s">
        <v>122</v>
      </c>
      <c r="H1387" s="132"/>
      <c r="I1387" s="212">
        <f t="shared" si="337"/>
        <v>3.2</v>
      </c>
      <c r="J1387" s="212">
        <f t="shared" si="338"/>
        <v>36036</v>
      </c>
      <c r="K1387" s="212">
        <f t="shared" si="330"/>
        <v>115315.20000000001</v>
      </c>
      <c r="L1387" s="30"/>
    </row>
    <row r="1388" spans="1:12" s="26" customFormat="1" x14ac:dyDescent="0.2">
      <c r="A1388" s="159">
        <v>17</v>
      </c>
      <c r="B1388" s="209" t="s">
        <v>803</v>
      </c>
      <c r="C1388" s="161" t="s">
        <v>57</v>
      </c>
      <c r="D1388" s="161">
        <v>1</v>
      </c>
      <c r="E1388" s="207">
        <v>81892.800000000003</v>
      </c>
      <c r="F1388" s="201">
        <f t="shared" si="339"/>
        <v>81892.800000000003</v>
      </c>
      <c r="G1388" s="161" t="s">
        <v>122</v>
      </c>
      <c r="H1388" s="132"/>
      <c r="I1388" s="212">
        <f t="shared" si="337"/>
        <v>0.16</v>
      </c>
      <c r="J1388" s="212">
        <f t="shared" si="338"/>
        <v>81892.800000000003</v>
      </c>
      <c r="K1388" s="212">
        <f t="shared" si="330"/>
        <v>13102.848</v>
      </c>
      <c r="L1388" s="30"/>
    </row>
    <row r="1389" spans="1:12" s="26" customFormat="1" x14ac:dyDescent="0.2">
      <c r="A1389" s="159">
        <v>18</v>
      </c>
      <c r="B1389" s="209" t="s">
        <v>1703</v>
      </c>
      <c r="C1389" s="161" t="s">
        <v>57</v>
      </c>
      <c r="D1389" s="161">
        <v>2</v>
      </c>
      <c r="E1389" s="207">
        <v>116820.00000000001</v>
      </c>
      <c r="F1389" s="201">
        <f t="shared" si="339"/>
        <v>233640.00000000003</v>
      </c>
      <c r="G1389" s="161" t="s">
        <v>122</v>
      </c>
      <c r="H1389" s="132"/>
      <c r="I1389" s="212">
        <f t="shared" si="337"/>
        <v>0.32</v>
      </c>
      <c r="J1389" s="212">
        <f t="shared" si="338"/>
        <v>116820.00000000001</v>
      </c>
      <c r="K1389" s="212">
        <f t="shared" si="330"/>
        <v>37382.400000000009</v>
      </c>
      <c r="L1389" s="30"/>
    </row>
    <row r="1390" spans="1:12" s="26" customFormat="1" x14ac:dyDescent="0.2">
      <c r="A1390" s="159">
        <v>19</v>
      </c>
      <c r="B1390" s="209" t="s">
        <v>804</v>
      </c>
      <c r="C1390" s="161" t="s">
        <v>57</v>
      </c>
      <c r="D1390" s="161">
        <v>5</v>
      </c>
      <c r="E1390" s="207">
        <v>123200.00000000001</v>
      </c>
      <c r="F1390" s="201">
        <f t="shared" si="339"/>
        <v>616000.00000000012</v>
      </c>
      <c r="G1390" s="161" t="s">
        <v>122</v>
      </c>
      <c r="H1390" s="132"/>
      <c r="I1390" s="212">
        <f t="shared" si="337"/>
        <v>0.8</v>
      </c>
      <c r="J1390" s="212">
        <f t="shared" si="338"/>
        <v>123200.00000000001</v>
      </c>
      <c r="K1390" s="212">
        <f t="shared" si="330"/>
        <v>98560.000000000015</v>
      </c>
      <c r="L1390" s="30"/>
    </row>
    <row r="1391" spans="1:12" s="26" customFormat="1" x14ac:dyDescent="0.2">
      <c r="A1391" s="159">
        <v>20</v>
      </c>
      <c r="B1391" s="209" t="s">
        <v>805</v>
      </c>
      <c r="C1391" s="161" t="s">
        <v>57</v>
      </c>
      <c r="D1391" s="161">
        <v>7</v>
      </c>
      <c r="E1391" s="207">
        <v>137500</v>
      </c>
      <c r="F1391" s="201">
        <f t="shared" si="339"/>
        <v>962500</v>
      </c>
      <c r="G1391" s="161" t="s">
        <v>122</v>
      </c>
      <c r="H1391" s="132"/>
      <c r="I1391" s="212">
        <f t="shared" si="337"/>
        <v>1.1200000000000001</v>
      </c>
      <c r="J1391" s="212">
        <f t="shared" si="338"/>
        <v>137500</v>
      </c>
      <c r="K1391" s="212">
        <f t="shared" si="330"/>
        <v>154000.00000000003</v>
      </c>
      <c r="L1391" s="30"/>
    </row>
    <row r="1392" spans="1:12" s="26" customFormat="1" x14ac:dyDescent="0.2">
      <c r="A1392" s="159">
        <v>21</v>
      </c>
      <c r="B1392" s="209" t="s">
        <v>806</v>
      </c>
      <c r="C1392" s="161" t="s">
        <v>57</v>
      </c>
      <c r="D1392" s="161">
        <v>7</v>
      </c>
      <c r="E1392" s="207">
        <v>140800</v>
      </c>
      <c r="F1392" s="201">
        <f t="shared" si="339"/>
        <v>985600</v>
      </c>
      <c r="G1392" s="161" t="s">
        <v>122</v>
      </c>
      <c r="H1392" s="132"/>
      <c r="I1392" s="212">
        <f t="shared" si="337"/>
        <v>1.1200000000000001</v>
      </c>
      <c r="J1392" s="212">
        <f t="shared" si="338"/>
        <v>140800</v>
      </c>
      <c r="K1392" s="212">
        <f t="shared" si="330"/>
        <v>157696.00000000003</v>
      </c>
      <c r="L1392" s="30"/>
    </row>
    <row r="1393" spans="1:12" s="26" customFormat="1" x14ac:dyDescent="0.2">
      <c r="A1393" s="159">
        <v>22</v>
      </c>
      <c r="B1393" s="209" t="s">
        <v>807</v>
      </c>
      <c r="C1393" s="161" t="s">
        <v>195</v>
      </c>
      <c r="D1393" s="161">
        <v>50</v>
      </c>
      <c r="E1393" s="207">
        <v>14414.400000000001</v>
      </c>
      <c r="F1393" s="201">
        <f t="shared" si="339"/>
        <v>720720.00000000012</v>
      </c>
      <c r="G1393" s="161" t="s">
        <v>122</v>
      </c>
      <c r="H1393" s="132"/>
      <c r="I1393" s="212">
        <f t="shared" si="337"/>
        <v>8</v>
      </c>
      <c r="J1393" s="212">
        <f t="shared" si="338"/>
        <v>14414.400000000001</v>
      </c>
      <c r="K1393" s="212">
        <f t="shared" si="330"/>
        <v>115315.20000000001</v>
      </c>
      <c r="L1393" s="30"/>
    </row>
    <row r="1394" spans="1:12" s="26" customFormat="1" x14ac:dyDescent="0.2">
      <c r="A1394" s="159">
        <v>23</v>
      </c>
      <c r="B1394" s="209" t="s">
        <v>808</v>
      </c>
      <c r="C1394" s="161" t="s">
        <v>195</v>
      </c>
      <c r="D1394" s="161">
        <v>10</v>
      </c>
      <c r="E1394" s="207">
        <v>16500</v>
      </c>
      <c r="F1394" s="201">
        <f t="shared" si="339"/>
        <v>165000</v>
      </c>
      <c r="G1394" s="161" t="s">
        <v>122</v>
      </c>
      <c r="H1394" s="132"/>
      <c r="I1394" s="212">
        <f t="shared" si="337"/>
        <v>1.6</v>
      </c>
      <c r="J1394" s="212">
        <f t="shared" si="338"/>
        <v>16500</v>
      </c>
      <c r="K1394" s="212">
        <f t="shared" si="330"/>
        <v>26400</v>
      </c>
      <c r="L1394" s="30"/>
    </row>
    <row r="1395" spans="1:12" s="26" customFormat="1" x14ac:dyDescent="0.2">
      <c r="A1395" s="159">
        <v>24</v>
      </c>
      <c r="B1395" s="209" t="s">
        <v>809</v>
      </c>
      <c r="C1395" s="161" t="s">
        <v>57</v>
      </c>
      <c r="D1395" s="161">
        <v>1</v>
      </c>
      <c r="E1395" s="207">
        <v>82500</v>
      </c>
      <c r="F1395" s="201">
        <f t="shared" si="339"/>
        <v>82500</v>
      </c>
      <c r="G1395" s="161" t="s">
        <v>122</v>
      </c>
      <c r="H1395" s="132"/>
      <c r="I1395" s="212">
        <f t="shared" si="337"/>
        <v>0.16</v>
      </c>
      <c r="J1395" s="212">
        <f t="shared" si="338"/>
        <v>82500</v>
      </c>
      <c r="K1395" s="212">
        <f t="shared" si="330"/>
        <v>13200</v>
      </c>
      <c r="L1395" s="30"/>
    </row>
    <row r="1396" spans="1:12" s="26" customFormat="1" x14ac:dyDescent="0.2">
      <c r="A1396" s="159">
        <v>25</v>
      </c>
      <c r="B1396" s="209" t="s">
        <v>810</v>
      </c>
      <c r="C1396" s="161" t="s">
        <v>195</v>
      </c>
      <c r="D1396" s="161">
        <v>10</v>
      </c>
      <c r="E1396" s="207">
        <v>19800</v>
      </c>
      <c r="F1396" s="201">
        <f t="shared" si="339"/>
        <v>198000</v>
      </c>
      <c r="G1396" s="161" t="s">
        <v>122</v>
      </c>
      <c r="H1396" s="132"/>
      <c r="I1396" s="212">
        <f t="shared" si="337"/>
        <v>1.6</v>
      </c>
      <c r="J1396" s="212">
        <f t="shared" si="338"/>
        <v>19800</v>
      </c>
      <c r="K1396" s="212">
        <f t="shared" ref="K1396:K1450" si="340">I1396*J1396</f>
        <v>31680</v>
      </c>
      <c r="L1396" s="30"/>
    </row>
    <row r="1397" spans="1:12" s="26" customFormat="1" x14ac:dyDescent="0.2">
      <c r="A1397" s="159">
        <v>26</v>
      </c>
      <c r="B1397" s="209" t="s">
        <v>811</v>
      </c>
      <c r="C1397" s="161" t="s">
        <v>57</v>
      </c>
      <c r="D1397" s="161">
        <v>4</v>
      </c>
      <c r="E1397" s="207">
        <v>143000</v>
      </c>
      <c r="F1397" s="201">
        <f t="shared" si="339"/>
        <v>572000</v>
      </c>
      <c r="G1397" s="161" t="s">
        <v>122</v>
      </c>
      <c r="H1397" s="132"/>
      <c r="I1397" s="212">
        <f t="shared" si="337"/>
        <v>0.64</v>
      </c>
      <c r="J1397" s="212">
        <f t="shared" si="338"/>
        <v>143000</v>
      </c>
      <c r="K1397" s="212">
        <f t="shared" si="340"/>
        <v>91520</v>
      </c>
      <c r="L1397" s="30"/>
    </row>
    <row r="1398" spans="1:12" s="26" customFormat="1" x14ac:dyDescent="0.2">
      <c r="A1398" s="159">
        <v>27</v>
      </c>
      <c r="B1398" s="209" t="s">
        <v>812</v>
      </c>
      <c r="C1398" s="161" t="s">
        <v>57</v>
      </c>
      <c r="D1398" s="161">
        <v>5</v>
      </c>
      <c r="E1398" s="207">
        <v>38500</v>
      </c>
      <c r="F1398" s="201">
        <f t="shared" si="339"/>
        <v>192500</v>
      </c>
      <c r="G1398" s="161" t="s">
        <v>122</v>
      </c>
      <c r="H1398" s="132"/>
      <c r="I1398" s="212">
        <f t="shared" si="337"/>
        <v>0.8</v>
      </c>
      <c r="J1398" s="212">
        <f t="shared" si="338"/>
        <v>38500</v>
      </c>
      <c r="K1398" s="212">
        <f t="shared" si="340"/>
        <v>30800</v>
      </c>
      <c r="L1398" s="30"/>
    </row>
    <row r="1399" spans="1:12" s="26" customFormat="1" ht="13.5" x14ac:dyDescent="0.25">
      <c r="A1399" s="159"/>
      <c r="B1399" s="299" t="s">
        <v>1122</v>
      </c>
      <c r="C1399" s="299"/>
      <c r="D1399" s="299"/>
      <c r="E1399" s="299"/>
      <c r="F1399" s="213">
        <f>SUM(F1372:F1398)</f>
        <v>6405810.9940000009</v>
      </c>
      <c r="G1399" s="213"/>
      <c r="H1399" s="213"/>
      <c r="I1399" s="213"/>
      <c r="J1399" s="213"/>
      <c r="K1399" s="213">
        <f>SUM(K1372:K1398)</f>
        <v>1024929.7590400001</v>
      </c>
      <c r="L1399" s="30"/>
    </row>
    <row r="1400" spans="1:12" s="26" customFormat="1" ht="13.5" x14ac:dyDescent="0.25">
      <c r="A1400" s="159"/>
      <c r="B1400" s="268" t="s">
        <v>1200</v>
      </c>
      <c r="C1400" s="267"/>
      <c r="D1400" s="267"/>
      <c r="E1400" s="267"/>
      <c r="F1400" s="220"/>
      <c r="G1400" s="220"/>
      <c r="H1400" s="220"/>
      <c r="I1400" s="212"/>
      <c r="J1400" s="212"/>
      <c r="K1400" s="212"/>
      <c r="L1400" s="30"/>
    </row>
    <row r="1401" spans="1:12" s="26" customFormat="1" ht="15" x14ac:dyDescent="0.25">
      <c r="A1401" s="285">
        <v>1</v>
      </c>
      <c r="B1401" s="209" t="s">
        <v>736</v>
      </c>
      <c r="C1401" s="275" t="s">
        <v>126</v>
      </c>
      <c r="D1401" s="207">
        <v>5400</v>
      </c>
      <c r="E1401" s="207">
        <v>880.00000000000011</v>
      </c>
      <c r="F1401" s="207">
        <f>D1401*E1401</f>
        <v>4752000.0000000009</v>
      </c>
      <c r="G1401" s="161" t="s">
        <v>122</v>
      </c>
      <c r="H1401" s="220"/>
      <c r="I1401" s="212">
        <f t="shared" ref="I1401:I1407" si="341">D1401*0.16</f>
        <v>864</v>
      </c>
      <c r="J1401" s="212">
        <f t="shared" ref="J1401:J1407" si="342">E1401</f>
        <v>880.00000000000011</v>
      </c>
      <c r="K1401" s="212">
        <f t="shared" ref="K1401:K1407" si="343">I1401*J1401</f>
        <v>760320.00000000012</v>
      </c>
      <c r="L1401" s="30"/>
    </row>
    <row r="1402" spans="1:12" s="26" customFormat="1" ht="15" x14ac:dyDescent="0.25">
      <c r="A1402" s="285">
        <v>2</v>
      </c>
      <c r="B1402" s="209" t="s">
        <v>737</v>
      </c>
      <c r="C1402" s="275" t="s">
        <v>205</v>
      </c>
      <c r="D1402" s="207">
        <v>800</v>
      </c>
      <c r="E1402" s="207">
        <v>435.6</v>
      </c>
      <c r="F1402" s="207">
        <f t="shared" ref="F1402:F1407" si="344">D1402*E1402</f>
        <v>348480</v>
      </c>
      <c r="G1402" s="161" t="s">
        <v>122</v>
      </c>
      <c r="H1402" s="220"/>
      <c r="I1402" s="212">
        <f t="shared" si="341"/>
        <v>128</v>
      </c>
      <c r="J1402" s="212">
        <f t="shared" si="342"/>
        <v>435.6</v>
      </c>
      <c r="K1402" s="212">
        <f t="shared" si="343"/>
        <v>55756.800000000003</v>
      </c>
      <c r="L1402" s="30"/>
    </row>
    <row r="1403" spans="1:12" s="26" customFormat="1" ht="15" x14ac:dyDescent="0.25">
      <c r="A1403" s="285">
        <v>3</v>
      </c>
      <c r="B1403" s="209" t="s">
        <v>738</v>
      </c>
      <c r="C1403" s="275" t="s">
        <v>166</v>
      </c>
      <c r="D1403" s="207">
        <v>60</v>
      </c>
      <c r="E1403" s="207">
        <v>1980.0000000000002</v>
      </c>
      <c r="F1403" s="207">
        <f t="shared" si="344"/>
        <v>118800.00000000001</v>
      </c>
      <c r="G1403" s="161" t="s">
        <v>122</v>
      </c>
      <c r="H1403" s="220"/>
      <c r="I1403" s="212">
        <f t="shared" si="341"/>
        <v>9.6</v>
      </c>
      <c r="J1403" s="212">
        <f t="shared" si="342"/>
        <v>1980.0000000000002</v>
      </c>
      <c r="K1403" s="212">
        <f t="shared" si="343"/>
        <v>19008</v>
      </c>
      <c r="L1403" s="30"/>
    </row>
    <row r="1404" spans="1:12" s="26" customFormat="1" ht="15" x14ac:dyDescent="0.25">
      <c r="A1404" s="285">
        <v>4</v>
      </c>
      <c r="B1404" s="209" t="s">
        <v>2221</v>
      </c>
      <c r="C1404" s="275" t="s">
        <v>126</v>
      </c>
      <c r="D1404" s="207">
        <v>250</v>
      </c>
      <c r="E1404" s="207">
        <v>686.40000000000009</v>
      </c>
      <c r="F1404" s="207">
        <f t="shared" si="344"/>
        <v>171600.00000000003</v>
      </c>
      <c r="G1404" s="161" t="s">
        <v>122</v>
      </c>
      <c r="H1404" s="220"/>
      <c r="I1404" s="212">
        <f t="shared" si="341"/>
        <v>40</v>
      </c>
      <c r="J1404" s="212">
        <f t="shared" si="342"/>
        <v>686.40000000000009</v>
      </c>
      <c r="K1404" s="212">
        <f t="shared" si="343"/>
        <v>27456.000000000004</v>
      </c>
      <c r="L1404" s="30"/>
    </row>
    <row r="1405" spans="1:12" s="26" customFormat="1" ht="15" x14ac:dyDescent="0.25">
      <c r="A1405" s="285">
        <v>5</v>
      </c>
      <c r="B1405" s="209" t="s">
        <v>2222</v>
      </c>
      <c r="C1405" s="275" t="s">
        <v>126</v>
      </c>
      <c r="D1405" s="207">
        <v>750</v>
      </c>
      <c r="E1405" s="207">
        <v>880.00000000000011</v>
      </c>
      <c r="F1405" s="207">
        <f t="shared" si="344"/>
        <v>660000.00000000012</v>
      </c>
      <c r="G1405" s="161" t="s">
        <v>122</v>
      </c>
      <c r="H1405" s="220"/>
      <c r="I1405" s="212">
        <f t="shared" si="341"/>
        <v>120</v>
      </c>
      <c r="J1405" s="212">
        <f t="shared" si="342"/>
        <v>880.00000000000011</v>
      </c>
      <c r="K1405" s="212">
        <f t="shared" si="343"/>
        <v>105600.00000000001</v>
      </c>
      <c r="L1405" s="30"/>
    </row>
    <row r="1406" spans="1:12" s="26" customFormat="1" ht="15" x14ac:dyDescent="0.25">
      <c r="A1406" s="285">
        <v>6</v>
      </c>
      <c r="B1406" s="209" t="s">
        <v>2223</v>
      </c>
      <c r="C1406" s="275" t="s">
        <v>166</v>
      </c>
      <c r="D1406" s="207">
        <v>1800</v>
      </c>
      <c r="E1406" s="207">
        <v>686.40000000000009</v>
      </c>
      <c r="F1406" s="207">
        <f t="shared" si="344"/>
        <v>1235520.0000000002</v>
      </c>
      <c r="G1406" s="161" t="s">
        <v>122</v>
      </c>
      <c r="H1406" s="220"/>
      <c r="I1406" s="212">
        <f t="shared" si="341"/>
        <v>288</v>
      </c>
      <c r="J1406" s="212">
        <f t="shared" si="342"/>
        <v>686.40000000000009</v>
      </c>
      <c r="K1406" s="212">
        <f t="shared" si="343"/>
        <v>197683.20000000001</v>
      </c>
      <c r="L1406" s="30"/>
    </row>
    <row r="1407" spans="1:12" s="26" customFormat="1" ht="15" x14ac:dyDescent="0.25">
      <c r="A1407" s="285">
        <v>7</v>
      </c>
      <c r="B1407" s="209" t="s">
        <v>2224</v>
      </c>
      <c r="C1407" s="275" t="s">
        <v>126</v>
      </c>
      <c r="D1407" s="207">
        <v>80</v>
      </c>
      <c r="E1407" s="207">
        <v>880.00000000000011</v>
      </c>
      <c r="F1407" s="207">
        <f t="shared" si="344"/>
        <v>70400.000000000015</v>
      </c>
      <c r="G1407" s="161" t="s">
        <v>122</v>
      </c>
      <c r="H1407" s="220"/>
      <c r="I1407" s="212">
        <f t="shared" si="341"/>
        <v>12.8</v>
      </c>
      <c r="J1407" s="212">
        <f t="shared" si="342"/>
        <v>880.00000000000011</v>
      </c>
      <c r="K1407" s="212">
        <f t="shared" si="343"/>
        <v>11264.000000000002</v>
      </c>
      <c r="L1407" s="30"/>
    </row>
    <row r="1408" spans="1:12" s="26" customFormat="1" ht="15" x14ac:dyDescent="0.25">
      <c r="A1408" s="285"/>
      <c r="B1408" s="346" t="s">
        <v>1122</v>
      </c>
      <c r="C1408" s="347"/>
      <c r="D1408" s="347"/>
      <c r="E1408" s="348"/>
      <c r="F1408" s="213">
        <f>SUM(F1401:F1407)</f>
        <v>7356800.0000000009</v>
      </c>
      <c r="G1408" s="213"/>
      <c r="H1408" s="213"/>
      <c r="I1408" s="213"/>
      <c r="J1408" s="213"/>
      <c r="K1408" s="219">
        <f>SUM(K1401:K1407)</f>
        <v>1177088.0000000002</v>
      </c>
      <c r="L1408" s="30"/>
    </row>
    <row r="1409" spans="1:12" s="26" customFormat="1" ht="13.5" x14ac:dyDescent="0.25">
      <c r="A1409" s="159"/>
      <c r="B1409" s="266"/>
      <c r="C1409" s="267"/>
      <c r="D1409" s="267"/>
      <c r="E1409" s="267"/>
      <c r="F1409" s="220"/>
      <c r="G1409" s="220"/>
      <c r="H1409" s="220"/>
      <c r="I1409" s="220"/>
      <c r="J1409" s="220"/>
      <c r="K1409" s="219"/>
      <c r="L1409" s="30"/>
    </row>
    <row r="1410" spans="1:12" s="26" customFormat="1" ht="13.5" x14ac:dyDescent="0.2">
      <c r="A1410" s="159"/>
      <c r="B1410" s="300" t="s">
        <v>865</v>
      </c>
      <c r="C1410" s="301"/>
      <c r="D1410" s="301"/>
      <c r="E1410" s="301"/>
      <c r="F1410" s="301"/>
      <c r="G1410" s="302"/>
      <c r="H1410" s="132"/>
      <c r="I1410" s="212">
        <f t="shared" ref="I1410:I1435" si="345">D1410*0.16</f>
        <v>0</v>
      </c>
      <c r="J1410" s="212">
        <f t="shared" ref="J1410:J1435" si="346">E1410</f>
        <v>0</v>
      </c>
      <c r="K1410" s="212">
        <f t="shared" si="340"/>
        <v>0</v>
      </c>
      <c r="L1410" s="30"/>
    </row>
    <row r="1411" spans="1:12" s="26" customFormat="1" x14ac:dyDescent="0.2">
      <c r="A1411" s="159">
        <v>1</v>
      </c>
      <c r="B1411" s="209" t="s">
        <v>841</v>
      </c>
      <c r="C1411" s="161" t="s">
        <v>57</v>
      </c>
      <c r="D1411" s="161">
        <v>5</v>
      </c>
      <c r="E1411" s="207">
        <v>37037</v>
      </c>
      <c r="F1411" s="201">
        <f t="shared" ref="F1411:F1435" si="347">D1411*E1411</f>
        <v>185185</v>
      </c>
      <c r="G1411" s="161" t="s">
        <v>122</v>
      </c>
      <c r="H1411" s="132"/>
      <c r="I1411" s="212">
        <f t="shared" si="345"/>
        <v>0.8</v>
      </c>
      <c r="J1411" s="212">
        <f t="shared" si="346"/>
        <v>37037</v>
      </c>
      <c r="K1411" s="212">
        <f t="shared" si="340"/>
        <v>29629.600000000002</v>
      </c>
      <c r="L1411" s="30"/>
    </row>
    <row r="1412" spans="1:12" s="26" customFormat="1" x14ac:dyDescent="0.2">
      <c r="A1412" s="159">
        <v>2</v>
      </c>
      <c r="B1412" s="209" t="s">
        <v>842</v>
      </c>
      <c r="C1412" s="161" t="s">
        <v>57</v>
      </c>
      <c r="D1412" s="161">
        <v>11</v>
      </c>
      <c r="E1412" s="207">
        <v>91594.8</v>
      </c>
      <c r="F1412" s="201">
        <f t="shared" si="347"/>
        <v>1007542.8</v>
      </c>
      <c r="G1412" s="161" t="s">
        <v>122</v>
      </c>
      <c r="H1412" s="132"/>
      <c r="I1412" s="212">
        <f t="shared" si="345"/>
        <v>1.76</v>
      </c>
      <c r="J1412" s="212">
        <f t="shared" si="346"/>
        <v>91594.8</v>
      </c>
      <c r="K1412" s="212">
        <f t="shared" si="340"/>
        <v>161206.848</v>
      </c>
      <c r="L1412" s="30"/>
    </row>
    <row r="1413" spans="1:12" s="26" customFormat="1" x14ac:dyDescent="0.2">
      <c r="A1413" s="159">
        <v>3</v>
      </c>
      <c r="B1413" s="209" t="s">
        <v>843</v>
      </c>
      <c r="C1413" s="161" t="s">
        <v>57</v>
      </c>
      <c r="D1413" s="161">
        <v>1</v>
      </c>
      <c r="E1413" s="207">
        <v>12012.000000000002</v>
      </c>
      <c r="F1413" s="201">
        <f t="shared" si="347"/>
        <v>12012.000000000002</v>
      </c>
      <c r="G1413" s="161" t="s">
        <v>122</v>
      </c>
      <c r="H1413" s="132"/>
      <c r="I1413" s="212">
        <f t="shared" si="345"/>
        <v>0.16</v>
      </c>
      <c r="J1413" s="212">
        <f t="shared" si="346"/>
        <v>12012.000000000002</v>
      </c>
      <c r="K1413" s="212">
        <f t="shared" si="340"/>
        <v>1921.9200000000003</v>
      </c>
      <c r="L1413" s="30"/>
    </row>
    <row r="1414" spans="1:12" s="26" customFormat="1" x14ac:dyDescent="0.2">
      <c r="A1414" s="159">
        <v>4</v>
      </c>
      <c r="B1414" s="209" t="s">
        <v>1704</v>
      </c>
      <c r="C1414" s="161" t="s">
        <v>195</v>
      </c>
      <c r="D1414" s="161">
        <v>1</v>
      </c>
      <c r="E1414" s="207">
        <v>20516.759999999998</v>
      </c>
      <c r="F1414" s="201">
        <f t="shared" si="347"/>
        <v>20516.759999999998</v>
      </c>
      <c r="G1414" s="161" t="s">
        <v>122</v>
      </c>
      <c r="H1414" s="132"/>
      <c r="I1414" s="212">
        <f t="shared" si="345"/>
        <v>0.16</v>
      </c>
      <c r="J1414" s="212">
        <f t="shared" si="346"/>
        <v>20516.759999999998</v>
      </c>
      <c r="K1414" s="212">
        <f t="shared" si="340"/>
        <v>3282.6815999999999</v>
      </c>
      <c r="L1414" s="30"/>
    </row>
    <row r="1415" spans="1:12" s="26" customFormat="1" x14ac:dyDescent="0.2">
      <c r="A1415" s="159">
        <v>5</v>
      </c>
      <c r="B1415" s="209" t="s">
        <v>844</v>
      </c>
      <c r="C1415" s="161" t="s">
        <v>195</v>
      </c>
      <c r="D1415" s="161">
        <v>1</v>
      </c>
      <c r="E1415" s="207">
        <v>90200.000000000015</v>
      </c>
      <c r="F1415" s="201">
        <f t="shared" si="347"/>
        <v>90200.000000000015</v>
      </c>
      <c r="G1415" s="161" t="s">
        <v>122</v>
      </c>
      <c r="H1415" s="132"/>
      <c r="I1415" s="212">
        <f t="shared" si="345"/>
        <v>0.16</v>
      </c>
      <c r="J1415" s="212">
        <f t="shared" si="346"/>
        <v>90200.000000000015</v>
      </c>
      <c r="K1415" s="212">
        <f t="shared" si="340"/>
        <v>14432.000000000002</v>
      </c>
      <c r="L1415" s="30"/>
    </row>
    <row r="1416" spans="1:12" s="26" customFormat="1" x14ac:dyDescent="0.2">
      <c r="A1416" s="159">
        <v>6</v>
      </c>
      <c r="B1416" s="209" t="s">
        <v>845</v>
      </c>
      <c r="C1416" s="161" t="s">
        <v>57</v>
      </c>
      <c r="D1416" s="161">
        <v>1</v>
      </c>
      <c r="E1416" s="207">
        <v>28710.000000000004</v>
      </c>
      <c r="F1416" s="201">
        <f t="shared" si="347"/>
        <v>28710.000000000004</v>
      </c>
      <c r="G1416" s="161" t="s">
        <v>122</v>
      </c>
      <c r="H1416" s="132"/>
      <c r="I1416" s="212">
        <f t="shared" si="345"/>
        <v>0.16</v>
      </c>
      <c r="J1416" s="212">
        <f t="shared" si="346"/>
        <v>28710.000000000004</v>
      </c>
      <c r="K1416" s="212">
        <f t="shared" si="340"/>
        <v>4593.6000000000004</v>
      </c>
      <c r="L1416" s="30"/>
    </row>
    <row r="1417" spans="1:12" s="26" customFormat="1" x14ac:dyDescent="0.2">
      <c r="A1417" s="159">
        <v>7</v>
      </c>
      <c r="B1417" s="209" t="s">
        <v>846</v>
      </c>
      <c r="C1417" s="161" t="s">
        <v>57</v>
      </c>
      <c r="D1417" s="161">
        <v>1</v>
      </c>
      <c r="E1417" s="207">
        <v>532103</v>
      </c>
      <c r="F1417" s="201">
        <f t="shared" si="347"/>
        <v>532103</v>
      </c>
      <c r="G1417" s="161" t="s">
        <v>122</v>
      </c>
      <c r="H1417" s="132"/>
      <c r="I1417" s="212">
        <f t="shared" si="345"/>
        <v>0.16</v>
      </c>
      <c r="J1417" s="212">
        <f t="shared" si="346"/>
        <v>532103</v>
      </c>
      <c r="K1417" s="212">
        <f t="shared" si="340"/>
        <v>85136.48</v>
      </c>
      <c r="L1417" s="30"/>
    </row>
    <row r="1418" spans="1:12" s="26" customFormat="1" x14ac:dyDescent="0.2">
      <c r="A1418" s="159">
        <v>8</v>
      </c>
      <c r="B1418" s="209" t="s">
        <v>847</v>
      </c>
      <c r="C1418" s="161" t="s">
        <v>57</v>
      </c>
      <c r="D1418" s="161">
        <v>1</v>
      </c>
      <c r="E1418" s="207">
        <v>394900.00000000006</v>
      </c>
      <c r="F1418" s="201">
        <f t="shared" si="347"/>
        <v>394900.00000000006</v>
      </c>
      <c r="G1418" s="161" t="s">
        <v>122</v>
      </c>
      <c r="H1418" s="132"/>
      <c r="I1418" s="212">
        <f t="shared" si="345"/>
        <v>0.16</v>
      </c>
      <c r="J1418" s="212">
        <f t="shared" si="346"/>
        <v>394900.00000000006</v>
      </c>
      <c r="K1418" s="212">
        <f t="shared" si="340"/>
        <v>63184.000000000007</v>
      </c>
      <c r="L1418" s="30"/>
    </row>
    <row r="1419" spans="1:12" s="26" customFormat="1" x14ac:dyDescent="0.2">
      <c r="A1419" s="159">
        <v>9</v>
      </c>
      <c r="B1419" s="209" t="s">
        <v>848</v>
      </c>
      <c r="C1419" s="161" t="s">
        <v>57</v>
      </c>
      <c r="D1419" s="161">
        <v>1</v>
      </c>
      <c r="E1419" s="207">
        <v>301400</v>
      </c>
      <c r="F1419" s="201">
        <f t="shared" si="347"/>
        <v>301400</v>
      </c>
      <c r="G1419" s="161" t="s">
        <v>122</v>
      </c>
      <c r="H1419" s="132"/>
      <c r="I1419" s="212">
        <f t="shared" si="345"/>
        <v>0.16</v>
      </c>
      <c r="J1419" s="212">
        <f t="shared" si="346"/>
        <v>301400</v>
      </c>
      <c r="K1419" s="212">
        <f t="shared" si="340"/>
        <v>48224</v>
      </c>
      <c r="L1419" s="30"/>
    </row>
    <row r="1420" spans="1:12" s="26" customFormat="1" x14ac:dyDescent="0.2">
      <c r="A1420" s="159">
        <v>10</v>
      </c>
      <c r="B1420" s="209" t="s">
        <v>849</v>
      </c>
      <c r="C1420" s="161" t="s">
        <v>57</v>
      </c>
      <c r="D1420" s="161">
        <v>1</v>
      </c>
      <c r="E1420" s="207">
        <v>24200.000000000004</v>
      </c>
      <c r="F1420" s="201">
        <f t="shared" si="347"/>
        <v>24200.000000000004</v>
      </c>
      <c r="G1420" s="161" t="s">
        <v>122</v>
      </c>
      <c r="H1420" s="132"/>
      <c r="I1420" s="212">
        <f t="shared" si="345"/>
        <v>0.16</v>
      </c>
      <c r="J1420" s="212">
        <f t="shared" si="346"/>
        <v>24200.000000000004</v>
      </c>
      <c r="K1420" s="212">
        <f t="shared" si="340"/>
        <v>3872.0000000000005</v>
      </c>
      <c r="L1420" s="30"/>
    </row>
    <row r="1421" spans="1:12" s="26" customFormat="1" x14ac:dyDescent="0.2">
      <c r="A1421" s="159">
        <v>11</v>
      </c>
      <c r="B1421" s="209" t="s">
        <v>850</v>
      </c>
      <c r="C1421" s="161" t="s">
        <v>57</v>
      </c>
      <c r="D1421" s="161">
        <v>1</v>
      </c>
      <c r="E1421" s="207">
        <v>59830.100000000006</v>
      </c>
      <c r="F1421" s="201">
        <f t="shared" si="347"/>
        <v>59830.100000000006</v>
      </c>
      <c r="G1421" s="161" t="s">
        <v>122</v>
      </c>
      <c r="H1421" s="132"/>
      <c r="I1421" s="212">
        <f t="shared" si="345"/>
        <v>0.16</v>
      </c>
      <c r="J1421" s="212">
        <f t="shared" si="346"/>
        <v>59830.100000000006</v>
      </c>
      <c r="K1421" s="212">
        <f t="shared" si="340"/>
        <v>9572.8160000000007</v>
      </c>
      <c r="L1421" s="30"/>
    </row>
    <row r="1422" spans="1:12" s="26" customFormat="1" x14ac:dyDescent="0.2">
      <c r="A1422" s="159">
        <v>12</v>
      </c>
      <c r="B1422" s="209" t="s">
        <v>851</v>
      </c>
      <c r="C1422" s="161" t="s">
        <v>195</v>
      </c>
      <c r="D1422" s="161">
        <v>1</v>
      </c>
      <c r="E1422" s="207">
        <v>46200.000000000007</v>
      </c>
      <c r="F1422" s="201">
        <f t="shared" si="347"/>
        <v>46200.000000000007</v>
      </c>
      <c r="G1422" s="161" t="s">
        <v>122</v>
      </c>
      <c r="H1422" s="132"/>
      <c r="I1422" s="212">
        <f t="shared" si="345"/>
        <v>0.16</v>
      </c>
      <c r="J1422" s="212">
        <f t="shared" si="346"/>
        <v>46200.000000000007</v>
      </c>
      <c r="K1422" s="212">
        <f t="shared" si="340"/>
        <v>7392.0000000000009</v>
      </c>
      <c r="L1422" s="30"/>
    </row>
    <row r="1423" spans="1:12" s="26" customFormat="1" x14ac:dyDescent="0.2">
      <c r="A1423" s="159">
        <v>13</v>
      </c>
      <c r="B1423" s="209" t="s">
        <v>852</v>
      </c>
      <c r="C1423" s="161" t="s">
        <v>57</v>
      </c>
      <c r="D1423" s="161">
        <v>1</v>
      </c>
      <c r="E1423" s="207">
        <v>42614</v>
      </c>
      <c r="F1423" s="201">
        <f t="shared" si="347"/>
        <v>42614</v>
      </c>
      <c r="G1423" s="161" t="s">
        <v>122</v>
      </c>
      <c r="H1423" s="132"/>
      <c r="I1423" s="212">
        <f t="shared" si="345"/>
        <v>0.16</v>
      </c>
      <c r="J1423" s="212">
        <f t="shared" si="346"/>
        <v>42614</v>
      </c>
      <c r="K1423" s="212">
        <f t="shared" si="340"/>
        <v>6818.24</v>
      </c>
      <c r="L1423" s="30"/>
    </row>
    <row r="1424" spans="1:12" s="26" customFormat="1" x14ac:dyDescent="0.2">
      <c r="A1424" s="159">
        <v>14</v>
      </c>
      <c r="B1424" s="209" t="s">
        <v>853</v>
      </c>
      <c r="C1424" s="161" t="s">
        <v>768</v>
      </c>
      <c r="D1424" s="161">
        <v>1</v>
      </c>
      <c r="E1424" s="207">
        <v>35035</v>
      </c>
      <c r="F1424" s="201">
        <f t="shared" si="347"/>
        <v>35035</v>
      </c>
      <c r="G1424" s="161" t="s">
        <v>122</v>
      </c>
      <c r="H1424" s="132"/>
      <c r="I1424" s="212">
        <f t="shared" si="345"/>
        <v>0.16</v>
      </c>
      <c r="J1424" s="212">
        <f t="shared" si="346"/>
        <v>35035</v>
      </c>
      <c r="K1424" s="212">
        <f t="shared" si="340"/>
        <v>5605.6</v>
      </c>
      <c r="L1424" s="30"/>
    </row>
    <row r="1425" spans="1:12" s="26" customFormat="1" x14ac:dyDescent="0.2">
      <c r="A1425" s="159">
        <v>15</v>
      </c>
      <c r="B1425" s="209" t="s">
        <v>854</v>
      </c>
      <c r="C1425" s="161" t="s">
        <v>57</v>
      </c>
      <c r="D1425" s="161">
        <v>2</v>
      </c>
      <c r="E1425" s="207">
        <v>67100</v>
      </c>
      <c r="F1425" s="201">
        <f t="shared" si="347"/>
        <v>134200</v>
      </c>
      <c r="G1425" s="161" t="s">
        <v>122</v>
      </c>
      <c r="H1425" s="132"/>
      <c r="I1425" s="212">
        <f t="shared" si="345"/>
        <v>0.32</v>
      </c>
      <c r="J1425" s="212">
        <f t="shared" si="346"/>
        <v>67100</v>
      </c>
      <c r="K1425" s="212">
        <f t="shared" si="340"/>
        <v>21472</v>
      </c>
      <c r="L1425" s="30"/>
    </row>
    <row r="1426" spans="1:12" s="26" customFormat="1" x14ac:dyDescent="0.2">
      <c r="A1426" s="159">
        <v>16</v>
      </c>
      <c r="B1426" s="209" t="s">
        <v>855</v>
      </c>
      <c r="C1426" s="161" t="s">
        <v>57</v>
      </c>
      <c r="D1426" s="161">
        <v>20</v>
      </c>
      <c r="E1426" s="207">
        <v>2230.8000000000002</v>
      </c>
      <c r="F1426" s="201">
        <f t="shared" si="347"/>
        <v>44616</v>
      </c>
      <c r="G1426" s="161" t="s">
        <v>122</v>
      </c>
      <c r="H1426" s="132"/>
      <c r="I1426" s="212">
        <f t="shared" si="345"/>
        <v>3.2</v>
      </c>
      <c r="J1426" s="212">
        <f t="shared" si="346"/>
        <v>2230.8000000000002</v>
      </c>
      <c r="K1426" s="212">
        <f t="shared" si="340"/>
        <v>7138.5600000000013</v>
      </c>
      <c r="L1426" s="30"/>
    </row>
    <row r="1427" spans="1:12" s="26" customFormat="1" x14ac:dyDescent="0.2">
      <c r="A1427" s="159">
        <v>17</v>
      </c>
      <c r="B1427" s="209" t="s">
        <v>856</v>
      </c>
      <c r="C1427" s="161" t="s">
        <v>57</v>
      </c>
      <c r="D1427" s="161">
        <v>42</v>
      </c>
      <c r="E1427" s="207">
        <v>3960.0000000000005</v>
      </c>
      <c r="F1427" s="201">
        <f t="shared" si="347"/>
        <v>166320.00000000003</v>
      </c>
      <c r="G1427" s="161" t="s">
        <v>122</v>
      </c>
      <c r="H1427" s="132"/>
      <c r="I1427" s="212">
        <f t="shared" si="345"/>
        <v>6.72</v>
      </c>
      <c r="J1427" s="212">
        <f t="shared" si="346"/>
        <v>3960.0000000000005</v>
      </c>
      <c r="K1427" s="212">
        <f t="shared" si="340"/>
        <v>26611.200000000001</v>
      </c>
      <c r="L1427" s="30"/>
    </row>
    <row r="1428" spans="1:12" s="26" customFormat="1" x14ac:dyDescent="0.2">
      <c r="A1428" s="159">
        <v>18</v>
      </c>
      <c r="B1428" s="209" t="s">
        <v>857</v>
      </c>
      <c r="C1428" s="161" t="s">
        <v>57</v>
      </c>
      <c r="D1428" s="161">
        <v>10</v>
      </c>
      <c r="E1428" s="207">
        <v>3960.0000000000005</v>
      </c>
      <c r="F1428" s="201">
        <f t="shared" si="347"/>
        <v>39600.000000000007</v>
      </c>
      <c r="G1428" s="161" t="s">
        <v>122</v>
      </c>
      <c r="H1428" s="132"/>
      <c r="I1428" s="212">
        <f t="shared" si="345"/>
        <v>1.6</v>
      </c>
      <c r="J1428" s="212">
        <f t="shared" si="346"/>
        <v>3960.0000000000005</v>
      </c>
      <c r="K1428" s="212">
        <f t="shared" si="340"/>
        <v>6336.0000000000009</v>
      </c>
      <c r="L1428" s="30"/>
    </row>
    <row r="1429" spans="1:12" s="26" customFormat="1" x14ac:dyDescent="0.2">
      <c r="A1429" s="159">
        <v>19</v>
      </c>
      <c r="B1429" s="209" t="s">
        <v>858</v>
      </c>
      <c r="C1429" s="161" t="s">
        <v>57</v>
      </c>
      <c r="D1429" s="161">
        <v>10</v>
      </c>
      <c r="E1429" s="207">
        <v>9979.2000000000007</v>
      </c>
      <c r="F1429" s="201">
        <f t="shared" si="347"/>
        <v>99792</v>
      </c>
      <c r="G1429" s="161" t="s">
        <v>122</v>
      </c>
      <c r="H1429" s="132"/>
      <c r="I1429" s="212">
        <f t="shared" si="345"/>
        <v>1.6</v>
      </c>
      <c r="J1429" s="212">
        <f t="shared" si="346"/>
        <v>9979.2000000000007</v>
      </c>
      <c r="K1429" s="212">
        <f t="shared" si="340"/>
        <v>15966.720000000001</v>
      </c>
      <c r="L1429" s="30"/>
    </row>
    <row r="1430" spans="1:12" s="26" customFormat="1" x14ac:dyDescent="0.2">
      <c r="A1430" s="159">
        <v>20</v>
      </c>
      <c r="B1430" s="209" t="s">
        <v>859</v>
      </c>
      <c r="C1430" s="161" t="s">
        <v>57</v>
      </c>
      <c r="D1430" s="161">
        <v>45</v>
      </c>
      <c r="E1430" s="207">
        <v>3740.0000000000005</v>
      </c>
      <c r="F1430" s="201">
        <f t="shared" si="347"/>
        <v>168300.00000000003</v>
      </c>
      <c r="G1430" s="161" t="s">
        <v>122</v>
      </c>
      <c r="H1430" s="132"/>
      <c r="I1430" s="212">
        <f t="shared" si="345"/>
        <v>7.2</v>
      </c>
      <c r="J1430" s="212">
        <f t="shared" si="346"/>
        <v>3740.0000000000005</v>
      </c>
      <c r="K1430" s="212">
        <f t="shared" si="340"/>
        <v>26928.000000000004</v>
      </c>
      <c r="L1430" s="30"/>
    </row>
    <row r="1431" spans="1:12" s="26" customFormat="1" x14ac:dyDescent="0.2">
      <c r="A1431" s="159">
        <v>21</v>
      </c>
      <c r="B1431" s="209" t="s">
        <v>860</v>
      </c>
      <c r="C1431" s="161" t="s">
        <v>57</v>
      </c>
      <c r="D1431" s="161">
        <v>5</v>
      </c>
      <c r="E1431" s="207">
        <v>3917.76</v>
      </c>
      <c r="F1431" s="201">
        <f t="shared" si="347"/>
        <v>19588.800000000003</v>
      </c>
      <c r="G1431" s="161" t="s">
        <v>122</v>
      </c>
      <c r="H1431" s="132"/>
      <c r="I1431" s="212">
        <f t="shared" si="345"/>
        <v>0.8</v>
      </c>
      <c r="J1431" s="212">
        <f t="shared" si="346"/>
        <v>3917.76</v>
      </c>
      <c r="K1431" s="212">
        <f t="shared" si="340"/>
        <v>3134.2080000000005</v>
      </c>
      <c r="L1431" s="30"/>
    </row>
    <row r="1432" spans="1:12" s="26" customFormat="1" x14ac:dyDescent="0.2">
      <c r="A1432" s="159">
        <v>22</v>
      </c>
      <c r="B1432" s="209" t="s">
        <v>861</v>
      </c>
      <c r="C1432" s="161" t="s">
        <v>57</v>
      </c>
      <c r="D1432" s="161">
        <v>4</v>
      </c>
      <c r="E1432" s="207">
        <v>13200.000000000002</v>
      </c>
      <c r="F1432" s="201">
        <f t="shared" si="347"/>
        <v>52800.000000000007</v>
      </c>
      <c r="G1432" s="161" t="s">
        <v>122</v>
      </c>
      <c r="H1432" s="132"/>
      <c r="I1432" s="212">
        <f t="shared" si="345"/>
        <v>0.64</v>
      </c>
      <c r="J1432" s="212">
        <f t="shared" si="346"/>
        <v>13200.000000000002</v>
      </c>
      <c r="K1432" s="212">
        <f t="shared" si="340"/>
        <v>8448.0000000000018</v>
      </c>
      <c r="L1432" s="30"/>
    </row>
    <row r="1433" spans="1:12" s="26" customFormat="1" x14ac:dyDescent="0.2">
      <c r="A1433" s="159">
        <v>23</v>
      </c>
      <c r="B1433" s="209" t="s">
        <v>862</v>
      </c>
      <c r="C1433" s="161" t="s">
        <v>57</v>
      </c>
      <c r="D1433" s="161">
        <v>23</v>
      </c>
      <c r="E1433" s="207">
        <v>3146.0000000000005</v>
      </c>
      <c r="F1433" s="201">
        <f t="shared" si="347"/>
        <v>72358.000000000015</v>
      </c>
      <c r="G1433" s="161" t="s">
        <v>122</v>
      </c>
      <c r="H1433" s="132"/>
      <c r="I1433" s="212">
        <f t="shared" si="345"/>
        <v>3.68</v>
      </c>
      <c r="J1433" s="212">
        <f t="shared" si="346"/>
        <v>3146.0000000000005</v>
      </c>
      <c r="K1433" s="212">
        <f t="shared" si="340"/>
        <v>11577.280000000002</v>
      </c>
      <c r="L1433" s="30"/>
    </row>
    <row r="1434" spans="1:12" s="26" customFormat="1" x14ac:dyDescent="0.2">
      <c r="A1434" s="159">
        <v>24</v>
      </c>
      <c r="B1434" s="209" t="s">
        <v>863</v>
      </c>
      <c r="C1434" s="161" t="s">
        <v>768</v>
      </c>
      <c r="D1434" s="161">
        <v>10</v>
      </c>
      <c r="E1434" s="207">
        <v>33000</v>
      </c>
      <c r="F1434" s="201">
        <f t="shared" si="347"/>
        <v>330000</v>
      </c>
      <c r="G1434" s="161" t="s">
        <v>122</v>
      </c>
      <c r="H1434" s="132"/>
      <c r="I1434" s="212">
        <f t="shared" si="345"/>
        <v>1.6</v>
      </c>
      <c r="J1434" s="212">
        <f t="shared" si="346"/>
        <v>33000</v>
      </c>
      <c r="K1434" s="212">
        <f t="shared" si="340"/>
        <v>52800</v>
      </c>
      <c r="L1434" s="30"/>
    </row>
    <row r="1435" spans="1:12" s="26" customFormat="1" x14ac:dyDescent="0.2">
      <c r="A1435" s="159">
        <v>25</v>
      </c>
      <c r="B1435" s="209" t="s">
        <v>864</v>
      </c>
      <c r="C1435" s="161" t="s">
        <v>57</v>
      </c>
      <c r="D1435" s="161">
        <v>6</v>
      </c>
      <c r="E1435" s="207">
        <v>8184.0000000000009</v>
      </c>
      <c r="F1435" s="201">
        <f t="shared" si="347"/>
        <v>49104.000000000007</v>
      </c>
      <c r="G1435" s="161" t="s">
        <v>122</v>
      </c>
      <c r="H1435" s="132"/>
      <c r="I1435" s="212">
        <f t="shared" si="345"/>
        <v>0.96</v>
      </c>
      <c r="J1435" s="212">
        <f t="shared" si="346"/>
        <v>8184.0000000000009</v>
      </c>
      <c r="K1435" s="212">
        <f t="shared" si="340"/>
        <v>7856.64</v>
      </c>
      <c r="L1435" s="30"/>
    </row>
    <row r="1436" spans="1:12" s="26" customFormat="1" ht="13.5" x14ac:dyDescent="0.25">
      <c r="A1436" s="159"/>
      <c r="B1436" s="299" t="s">
        <v>1122</v>
      </c>
      <c r="C1436" s="299"/>
      <c r="D1436" s="299"/>
      <c r="E1436" s="299"/>
      <c r="F1436" s="213">
        <f>SUM(F1411:F1435)</f>
        <v>3957127.46</v>
      </c>
      <c r="G1436" s="213"/>
      <c r="H1436" s="213"/>
      <c r="I1436" s="213"/>
      <c r="J1436" s="213"/>
      <c r="K1436" s="213">
        <f>SUM(K1411:K1435)</f>
        <v>633140.39360000007</v>
      </c>
      <c r="L1436" s="30"/>
    </row>
    <row r="1437" spans="1:12" s="26" customFormat="1" ht="13.5" x14ac:dyDescent="0.2">
      <c r="A1437" s="159"/>
      <c r="B1437" s="300" t="s">
        <v>1705</v>
      </c>
      <c r="C1437" s="301"/>
      <c r="D1437" s="301"/>
      <c r="E1437" s="301"/>
      <c r="F1437" s="301"/>
      <c r="G1437" s="302"/>
      <c r="H1437" s="132"/>
      <c r="I1437" s="212">
        <f t="shared" ref="I1437:I1443" si="348">D1437*0.16</f>
        <v>0</v>
      </c>
      <c r="J1437" s="212">
        <f t="shared" ref="J1437:J1443" si="349">E1437</f>
        <v>0</v>
      </c>
      <c r="K1437" s="212">
        <f t="shared" si="340"/>
        <v>0</v>
      </c>
      <c r="L1437" s="30"/>
    </row>
    <row r="1438" spans="1:12" s="26" customFormat="1" x14ac:dyDescent="0.2">
      <c r="A1438" s="159">
        <v>1</v>
      </c>
      <c r="B1438" s="209" t="s">
        <v>866</v>
      </c>
      <c r="C1438" s="161" t="s">
        <v>57</v>
      </c>
      <c r="D1438" s="161">
        <v>2</v>
      </c>
      <c r="E1438" s="207">
        <v>87560</v>
      </c>
      <c r="F1438" s="201">
        <f t="shared" ref="F1438:F1443" si="350">D1438*E1438</f>
        <v>175120</v>
      </c>
      <c r="G1438" s="161" t="s">
        <v>122</v>
      </c>
      <c r="H1438" s="132"/>
      <c r="I1438" s="212">
        <f t="shared" si="348"/>
        <v>0.32</v>
      </c>
      <c r="J1438" s="212">
        <f t="shared" si="349"/>
        <v>87560</v>
      </c>
      <c r="K1438" s="212">
        <f t="shared" si="340"/>
        <v>28019.200000000001</v>
      </c>
      <c r="L1438" s="30"/>
    </row>
    <row r="1439" spans="1:12" s="26" customFormat="1" x14ac:dyDescent="0.2">
      <c r="A1439" s="159">
        <v>2</v>
      </c>
      <c r="B1439" s="209" t="s">
        <v>867</v>
      </c>
      <c r="C1439" s="161" t="s">
        <v>57</v>
      </c>
      <c r="D1439" s="161">
        <v>1</v>
      </c>
      <c r="E1439" s="207">
        <v>83380</v>
      </c>
      <c r="F1439" s="201">
        <f t="shared" si="350"/>
        <v>83380</v>
      </c>
      <c r="G1439" s="161" t="s">
        <v>122</v>
      </c>
      <c r="H1439" s="132"/>
      <c r="I1439" s="212">
        <f t="shared" si="348"/>
        <v>0.16</v>
      </c>
      <c r="J1439" s="212">
        <f t="shared" si="349"/>
        <v>83380</v>
      </c>
      <c r="K1439" s="212">
        <f t="shared" si="340"/>
        <v>13340.800000000001</v>
      </c>
      <c r="L1439" s="30"/>
    </row>
    <row r="1440" spans="1:12" s="26" customFormat="1" x14ac:dyDescent="0.2">
      <c r="A1440" s="159">
        <v>3</v>
      </c>
      <c r="B1440" s="209" t="s">
        <v>868</v>
      </c>
      <c r="C1440" s="161" t="s">
        <v>57</v>
      </c>
      <c r="D1440" s="161">
        <v>1</v>
      </c>
      <c r="E1440" s="207">
        <v>57343.000000000007</v>
      </c>
      <c r="F1440" s="201">
        <f t="shared" si="350"/>
        <v>57343.000000000007</v>
      </c>
      <c r="G1440" s="161" t="s">
        <v>122</v>
      </c>
      <c r="H1440" s="132"/>
      <c r="I1440" s="212">
        <f t="shared" si="348"/>
        <v>0.16</v>
      </c>
      <c r="J1440" s="212">
        <f t="shared" si="349"/>
        <v>57343.000000000007</v>
      </c>
      <c r="K1440" s="212">
        <f t="shared" si="340"/>
        <v>9174.880000000001</v>
      </c>
      <c r="L1440" s="30"/>
    </row>
    <row r="1441" spans="1:12" s="26" customFormat="1" x14ac:dyDescent="0.2">
      <c r="A1441" s="159">
        <v>4</v>
      </c>
      <c r="B1441" s="209" t="s">
        <v>869</v>
      </c>
      <c r="C1441" s="161" t="s">
        <v>57</v>
      </c>
      <c r="D1441" s="161">
        <v>1</v>
      </c>
      <c r="E1441" s="207">
        <v>78619.200000000012</v>
      </c>
      <c r="F1441" s="201">
        <f t="shared" si="350"/>
        <v>78619.200000000012</v>
      </c>
      <c r="G1441" s="161" t="s">
        <v>122</v>
      </c>
      <c r="H1441" s="132"/>
      <c r="I1441" s="212">
        <f t="shared" si="348"/>
        <v>0.16</v>
      </c>
      <c r="J1441" s="212">
        <f t="shared" si="349"/>
        <v>78619.200000000012</v>
      </c>
      <c r="K1441" s="212">
        <f t="shared" si="340"/>
        <v>12579.072000000002</v>
      </c>
      <c r="L1441" s="30"/>
    </row>
    <row r="1442" spans="1:12" s="26" customFormat="1" x14ac:dyDescent="0.2">
      <c r="A1442" s="159">
        <v>5</v>
      </c>
      <c r="B1442" s="209" t="s">
        <v>870</v>
      </c>
      <c r="C1442" s="161" t="s">
        <v>57</v>
      </c>
      <c r="D1442" s="161">
        <v>2</v>
      </c>
      <c r="E1442" s="207">
        <v>66409.200000000012</v>
      </c>
      <c r="F1442" s="201">
        <f t="shared" si="350"/>
        <v>132818.40000000002</v>
      </c>
      <c r="G1442" s="161" t="s">
        <v>122</v>
      </c>
      <c r="H1442" s="132"/>
      <c r="I1442" s="212">
        <f t="shared" si="348"/>
        <v>0.32</v>
      </c>
      <c r="J1442" s="212">
        <f t="shared" si="349"/>
        <v>66409.200000000012</v>
      </c>
      <c r="K1442" s="212">
        <f t="shared" si="340"/>
        <v>21250.944000000003</v>
      </c>
      <c r="L1442" s="30"/>
    </row>
    <row r="1443" spans="1:12" s="26" customFormat="1" x14ac:dyDescent="0.2">
      <c r="A1443" s="159">
        <v>6</v>
      </c>
      <c r="B1443" s="209" t="s">
        <v>1706</v>
      </c>
      <c r="C1443" s="161" t="s">
        <v>57</v>
      </c>
      <c r="D1443" s="161">
        <v>2</v>
      </c>
      <c r="E1443" s="207">
        <v>0</v>
      </c>
      <c r="F1443" s="201">
        <f t="shared" si="350"/>
        <v>0</v>
      </c>
      <c r="G1443" s="161" t="s">
        <v>122</v>
      </c>
      <c r="H1443" s="132"/>
      <c r="I1443" s="212">
        <f t="shared" si="348"/>
        <v>0.32</v>
      </c>
      <c r="J1443" s="212">
        <f t="shared" si="349"/>
        <v>0</v>
      </c>
      <c r="K1443" s="212">
        <f t="shared" si="340"/>
        <v>0</v>
      </c>
      <c r="L1443" s="30"/>
    </row>
    <row r="1444" spans="1:12" s="26" customFormat="1" ht="13.5" x14ac:dyDescent="0.25">
      <c r="A1444" s="159"/>
      <c r="B1444" s="299" t="s">
        <v>1122</v>
      </c>
      <c r="C1444" s="299"/>
      <c r="D1444" s="299"/>
      <c r="E1444" s="299"/>
      <c r="F1444" s="213">
        <f>SUM(F1438:F1443)</f>
        <v>527280.60000000009</v>
      </c>
      <c r="G1444" s="213"/>
      <c r="H1444" s="213"/>
      <c r="I1444" s="213"/>
      <c r="J1444" s="213"/>
      <c r="K1444" s="213">
        <f>SUM(K1438:K1443)</f>
        <v>84364.896000000008</v>
      </c>
      <c r="L1444" s="30"/>
    </row>
    <row r="1445" spans="1:12" s="26" customFormat="1" ht="13.5" x14ac:dyDescent="0.2">
      <c r="A1445" s="159"/>
      <c r="B1445" s="300" t="s">
        <v>1707</v>
      </c>
      <c r="C1445" s="301"/>
      <c r="D1445" s="301"/>
      <c r="E1445" s="301"/>
      <c r="F1445" s="301"/>
      <c r="G1445" s="302"/>
      <c r="H1445" s="132"/>
      <c r="I1445" s="212"/>
      <c r="J1445" s="212"/>
      <c r="K1445" s="212"/>
      <c r="L1445" s="30"/>
    </row>
    <row r="1446" spans="1:12" s="26" customFormat="1" x14ac:dyDescent="0.2">
      <c r="A1446" s="159">
        <v>1</v>
      </c>
      <c r="B1446" s="209" t="s">
        <v>871</v>
      </c>
      <c r="C1446" s="161" t="s">
        <v>57</v>
      </c>
      <c r="D1446" s="161">
        <v>10</v>
      </c>
      <c r="E1446" s="207">
        <v>2405.7000000000003</v>
      </c>
      <c r="F1446" s="201">
        <f t="shared" ref="F1446:F1455" si="351">D1446*E1446</f>
        <v>24057.000000000004</v>
      </c>
      <c r="G1446" s="161" t="s">
        <v>122</v>
      </c>
      <c r="H1446" s="132"/>
      <c r="I1446" s="212">
        <f t="shared" ref="I1446:I1455" si="352">D1446*0.16</f>
        <v>1.6</v>
      </c>
      <c r="J1446" s="212">
        <f t="shared" ref="J1446:J1455" si="353">E1446</f>
        <v>2405.7000000000003</v>
      </c>
      <c r="K1446" s="212">
        <f t="shared" si="340"/>
        <v>3849.1200000000008</v>
      </c>
      <c r="L1446" s="30"/>
    </row>
    <row r="1447" spans="1:12" s="26" customFormat="1" x14ac:dyDescent="0.2">
      <c r="A1447" s="159">
        <v>2</v>
      </c>
      <c r="B1447" s="209" t="s">
        <v>872</v>
      </c>
      <c r="C1447" s="161" t="s">
        <v>57</v>
      </c>
      <c r="D1447" s="161">
        <v>3</v>
      </c>
      <c r="E1447" s="207">
        <v>7004.8</v>
      </c>
      <c r="F1447" s="201">
        <f t="shared" si="351"/>
        <v>21014.400000000001</v>
      </c>
      <c r="G1447" s="161" t="s">
        <v>122</v>
      </c>
      <c r="H1447" s="132"/>
      <c r="I1447" s="212">
        <f t="shared" si="352"/>
        <v>0.48</v>
      </c>
      <c r="J1447" s="212">
        <f t="shared" si="353"/>
        <v>7004.8</v>
      </c>
      <c r="K1447" s="212">
        <f t="shared" si="340"/>
        <v>3362.3040000000001</v>
      </c>
      <c r="L1447" s="30"/>
    </row>
    <row r="1448" spans="1:12" s="26" customFormat="1" x14ac:dyDescent="0.2">
      <c r="A1448" s="159">
        <v>3</v>
      </c>
      <c r="B1448" s="209" t="s">
        <v>873</v>
      </c>
      <c r="C1448" s="161" t="s">
        <v>57</v>
      </c>
      <c r="D1448" s="161">
        <v>3</v>
      </c>
      <c r="E1448" s="207">
        <v>6974.0000000000009</v>
      </c>
      <c r="F1448" s="201">
        <f t="shared" si="351"/>
        <v>20922.000000000004</v>
      </c>
      <c r="G1448" s="161" t="s">
        <v>122</v>
      </c>
      <c r="H1448" s="132"/>
      <c r="I1448" s="212">
        <f t="shared" si="352"/>
        <v>0.48</v>
      </c>
      <c r="J1448" s="212">
        <f t="shared" si="353"/>
        <v>6974.0000000000009</v>
      </c>
      <c r="K1448" s="212">
        <f t="shared" si="340"/>
        <v>3347.5200000000004</v>
      </c>
      <c r="L1448" s="30"/>
    </row>
    <row r="1449" spans="1:12" s="26" customFormat="1" x14ac:dyDescent="0.2">
      <c r="A1449" s="159">
        <v>4</v>
      </c>
      <c r="B1449" s="209" t="s">
        <v>874</v>
      </c>
      <c r="C1449" s="161" t="s">
        <v>57</v>
      </c>
      <c r="D1449" s="161">
        <v>10</v>
      </c>
      <c r="E1449" s="207">
        <v>16258.000000000002</v>
      </c>
      <c r="F1449" s="201">
        <f t="shared" si="351"/>
        <v>162580.00000000003</v>
      </c>
      <c r="G1449" s="161" t="s">
        <v>122</v>
      </c>
      <c r="H1449" s="132"/>
      <c r="I1449" s="212">
        <f t="shared" si="352"/>
        <v>1.6</v>
      </c>
      <c r="J1449" s="212">
        <f t="shared" si="353"/>
        <v>16258.000000000002</v>
      </c>
      <c r="K1449" s="212">
        <f t="shared" si="340"/>
        <v>26012.800000000003</v>
      </c>
      <c r="L1449" s="30"/>
    </row>
    <row r="1450" spans="1:12" s="26" customFormat="1" x14ac:dyDescent="0.2">
      <c r="A1450" s="159">
        <v>5</v>
      </c>
      <c r="B1450" s="209" t="s">
        <v>875</v>
      </c>
      <c r="C1450" s="161" t="s">
        <v>57</v>
      </c>
      <c r="D1450" s="161">
        <v>4</v>
      </c>
      <c r="E1450" s="207">
        <v>33000</v>
      </c>
      <c r="F1450" s="201">
        <f t="shared" si="351"/>
        <v>132000</v>
      </c>
      <c r="G1450" s="161" t="s">
        <v>122</v>
      </c>
      <c r="H1450" s="132"/>
      <c r="I1450" s="212">
        <f t="shared" si="352"/>
        <v>0.64</v>
      </c>
      <c r="J1450" s="212">
        <f t="shared" si="353"/>
        <v>33000</v>
      </c>
      <c r="K1450" s="212">
        <f t="shared" si="340"/>
        <v>21120</v>
      </c>
      <c r="L1450" s="30"/>
    </row>
    <row r="1451" spans="1:12" s="26" customFormat="1" x14ac:dyDescent="0.2">
      <c r="A1451" s="159">
        <v>6</v>
      </c>
      <c r="B1451" s="209" t="s">
        <v>876</v>
      </c>
      <c r="C1451" s="161" t="s">
        <v>57</v>
      </c>
      <c r="D1451" s="161">
        <v>7</v>
      </c>
      <c r="E1451" s="207">
        <v>7920.0000000000009</v>
      </c>
      <c r="F1451" s="201">
        <f t="shared" si="351"/>
        <v>55440.000000000007</v>
      </c>
      <c r="G1451" s="161" t="s">
        <v>122</v>
      </c>
      <c r="H1451" s="132"/>
      <c r="I1451" s="212">
        <f t="shared" si="352"/>
        <v>1.1200000000000001</v>
      </c>
      <c r="J1451" s="212">
        <f t="shared" si="353"/>
        <v>7920.0000000000009</v>
      </c>
      <c r="K1451" s="212">
        <f t="shared" ref="K1451:K1509" si="354">I1451*J1451</f>
        <v>8870.4000000000015</v>
      </c>
      <c r="L1451" s="30"/>
    </row>
    <row r="1452" spans="1:12" s="26" customFormat="1" x14ac:dyDescent="0.2">
      <c r="A1452" s="159">
        <v>7</v>
      </c>
      <c r="B1452" s="209" t="s">
        <v>877</v>
      </c>
      <c r="C1452" s="161" t="s">
        <v>57</v>
      </c>
      <c r="D1452" s="161">
        <v>1</v>
      </c>
      <c r="E1452" s="207">
        <v>2750</v>
      </c>
      <c r="F1452" s="201">
        <f t="shared" si="351"/>
        <v>2750</v>
      </c>
      <c r="G1452" s="161" t="s">
        <v>122</v>
      </c>
      <c r="H1452" s="132"/>
      <c r="I1452" s="212">
        <f t="shared" si="352"/>
        <v>0.16</v>
      </c>
      <c r="J1452" s="212">
        <f t="shared" si="353"/>
        <v>2750</v>
      </c>
      <c r="K1452" s="212">
        <f t="shared" si="354"/>
        <v>440</v>
      </c>
      <c r="L1452" s="30"/>
    </row>
    <row r="1453" spans="1:12" s="26" customFormat="1" x14ac:dyDescent="0.2">
      <c r="A1453" s="159">
        <v>8</v>
      </c>
      <c r="B1453" s="209" t="s">
        <v>1708</v>
      </c>
      <c r="C1453" s="161" t="s">
        <v>57</v>
      </c>
      <c r="D1453" s="161">
        <v>3</v>
      </c>
      <c r="E1453" s="207">
        <v>39601.100000000006</v>
      </c>
      <c r="F1453" s="201">
        <f t="shared" si="351"/>
        <v>118803.30000000002</v>
      </c>
      <c r="G1453" s="161" t="s">
        <v>122</v>
      </c>
      <c r="H1453" s="132"/>
      <c r="I1453" s="212">
        <f t="shared" si="352"/>
        <v>0.48</v>
      </c>
      <c r="J1453" s="212">
        <f t="shared" si="353"/>
        <v>39601.100000000006</v>
      </c>
      <c r="K1453" s="212">
        <f t="shared" si="354"/>
        <v>19008.528000000002</v>
      </c>
      <c r="L1453" s="30"/>
    </row>
    <row r="1454" spans="1:12" s="26" customFormat="1" x14ac:dyDescent="0.2">
      <c r="A1454" s="159">
        <v>9</v>
      </c>
      <c r="B1454" s="209" t="s">
        <v>1284</v>
      </c>
      <c r="C1454" s="161" t="s">
        <v>205</v>
      </c>
      <c r="D1454" s="161">
        <v>12</v>
      </c>
      <c r="E1454" s="207">
        <v>3146.0000000000005</v>
      </c>
      <c r="F1454" s="201">
        <f t="shared" si="351"/>
        <v>37752.000000000007</v>
      </c>
      <c r="G1454" s="161" t="s">
        <v>122</v>
      </c>
      <c r="H1454" s="132"/>
      <c r="I1454" s="212">
        <f t="shared" si="352"/>
        <v>1.92</v>
      </c>
      <c r="J1454" s="212">
        <f t="shared" si="353"/>
        <v>3146.0000000000005</v>
      </c>
      <c r="K1454" s="212">
        <f t="shared" si="354"/>
        <v>6040.3200000000006</v>
      </c>
      <c r="L1454" s="30"/>
    </row>
    <row r="1455" spans="1:12" s="26" customFormat="1" x14ac:dyDescent="0.2">
      <c r="A1455" s="159">
        <v>10</v>
      </c>
      <c r="B1455" s="209" t="s">
        <v>1709</v>
      </c>
      <c r="C1455" s="161" t="s">
        <v>57</v>
      </c>
      <c r="D1455" s="161">
        <v>60</v>
      </c>
      <c r="E1455" s="207">
        <v>5940.0000000000009</v>
      </c>
      <c r="F1455" s="201">
        <f t="shared" si="351"/>
        <v>356400.00000000006</v>
      </c>
      <c r="G1455" s="161" t="s">
        <v>122</v>
      </c>
      <c r="H1455" s="132"/>
      <c r="I1455" s="212">
        <f t="shared" si="352"/>
        <v>9.6</v>
      </c>
      <c r="J1455" s="212">
        <f t="shared" si="353"/>
        <v>5940.0000000000009</v>
      </c>
      <c r="K1455" s="212">
        <f t="shared" si="354"/>
        <v>57024.000000000007</v>
      </c>
      <c r="L1455" s="30"/>
    </row>
    <row r="1456" spans="1:12" s="26" customFormat="1" ht="13.5" x14ac:dyDescent="0.25">
      <c r="A1456" s="159"/>
      <c r="B1456" s="299" t="s">
        <v>1122</v>
      </c>
      <c r="C1456" s="299"/>
      <c r="D1456" s="299"/>
      <c r="E1456" s="299"/>
      <c r="F1456" s="213">
        <f>SUM(F1446:F1455)</f>
        <v>931718.70000000019</v>
      </c>
      <c r="G1456" s="213"/>
      <c r="H1456" s="213"/>
      <c r="I1456" s="213"/>
      <c r="J1456" s="213"/>
      <c r="K1456" s="213">
        <f>SUM(K1446:K1455)</f>
        <v>149074.99200000003</v>
      </c>
      <c r="L1456" s="30"/>
    </row>
    <row r="1457" spans="1:12" s="26" customFormat="1" ht="13.5" x14ac:dyDescent="0.2">
      <c r="A1457" s="159"/>
      <c r="B1457" s="300" t="s">
        <v>933</v>
      </c>
      <c r="C1457" s="301"/>
      <c r="D1457" s="301"/>
      <c r="E1457" s="301"/>
      <c r="F1457" s="301"/>
      <c r="G1457" s="302"/>
      <c r="H1457" s="132"/>
      <c r="I1457" s="212"/>
      <c r="J1457" s="212"/>
      <c r="K1457" s="212"/>
      <c r="L1457" s="30"/>
    </row>
    <row r="1458" spans="1:12" s="26" customFormat="1" x14ac:dyDescent="0.2">
      <c r="A1458" s="159">
        <v>1</v>
      </c>
      <c r="B1458" s="209" t="s">
        <v>878</v>
      </c>
      <c r="C1458" s="161" t="s">
        <v>57</v>
      </c>
      <c r="D1458" s="161">
        <v>10</v>
      </c>
      <c r="E1458" s="207">
        <v>792.00000000000011</v>
      </c>
      <c r="F1458" s="201">
        <f t="shared" ref="F1458:F1517" si="355">D1458*E1458</f>
        <v>7920.0000000000009</v>
      </c>
      <c r="G1458" s="161" t="s">
        <v>122</v>
      </c>
      <c r="H1458" s="132"/>
      <c r="I1458" s="212">
        <f t="shared" ref="I1458:I1487" si="356">D1458*0.16</f>
        <v>1.6</v>
      </c>
      <c r="J1458" s="212">
        <f t="shared" ref="J1458:J1487" si="357">E1458</f>
        <v>792.00000000000011</v>
      </c>
      <c r="K1458" s="212">
        <f t="shared" si="354"/>
        <v>1267.2000000000003</v>
      </c>
      <c r="L1458" s="30"/>
    </row>
    <row r="1459" spans="1:12" s="26" customFormat="1" x14ac:dyDescent="0.2">
      <c r="A1459" s="159">
        <v>2</v>
      </c>
      <c r="B1459" s="209" t="s">
        <v>879</v>
      </c>
      <c r="C1459" s="161" t="s">
        <v>57</v>
      </c>
      <c r="D1459" s="161">
        <v>10</v>
      </c>
      <c r="E1459" s="207">
        <v>792.00000000000011</v>
      </c>
      <c r="F1459" s="201">
        <f t="shared" si="355"/>
        <v>7920.0000000000009</v>
      </c>
      <c r="G1459" s="161" t="s">
        <v>122</v>
      </c>
      <c r="H1459" s="132"/>
      <c r="I1459" s="212">
        <f t="shared" si="356"/>
        <v>1.6</v>
      </c>
      <c r="J1459" s="212">
        <f t="shared" si="357"/>
        <v>792.00000000000011</v>
      </c>
      <c r="K1459" s="212">
        <f t="shared" si="354"/>
        <v>1267.2000000000003</v>
      </c>
      <c r="L1459" s="30"/>
    </row>
    <row r="1460" spans="1:12" s="26" customFormat="1" x14ac:dyDescent="0.2">
      <c r="A1460" s="159">
        <v>3</v>
      </c>
      <c r="B1460" s="209" t="s">
        <v>880</v>
      </c>
      <c r="C1460" s="161" t="s">
        <v>57</v>
      </c>
      <c r="D1460" s="161">
        <v>10</v>
      </c>
      <c r="E1460" s="207">
        <v>792.00000000000011</v>
      </c>
      <c r="F1460" s="201">
        <f t="shared" si="355"/>
        <v>7920.0000000000009</v>
      </c>
      <c r="G1460" s="161" t="s">
        <v>122</v>
      </c>
      <c r="H1460" s="132"/>
      <c r="I1460" s="212">
        <f t="shared" si="356"/>
        <v>1.6</v>
      </c>
      <c r="J1460" s="212">
        <f t="shared" si="357"/>
        <v>792.00000000000011</v>
      </c>
      <c r="K1460" s="212">
        <f t="shared" si="354"/>
        <v>1267.2000000000003</v>
      </c>
      <c r="L1460" s="30"/>
    </row>
    <row r="1461" spans="1:12" s="26" customFormat="1" x14ac:dyDescent="0.2">
      <c r="A1461" s="159">
        <v>4</v>
      </c>
      <c r="B1461" s="209" t="s">
        <v>881</v>
      </c>
      <c r="C1461" s="161" t="s">
        <v>57</v>
      </c>
      <c r="D1461" s="161">
        <v>10</v>
      </c>
      <c r="E1461" s="207">
        <v>792.00000000000011</v>
      </c>
      <c r="F1461" s="201">
        <f t="shared" si="355"/>
        <v>7920.0000000000009</v>
      </c>
      <c r="G1461" s="161" t="s">
        <v>122</v>
      </c>
      <c r="H1461" s="132"/>
      <c r="I1461" s="212">
        <f t="shared" si="356"/>
        <v>1.6</v>
      </c>
      <c r="J1461" s="212">
        <f t="shared" si="357"/>
        <v>792.00000000000011</v>
      </c>
      <c r="K1461" s="212">
        <f t="shared" si="354"/>
        <v>1267.2000000000003</v>
      </c>
      <c r="L1461" s="30"/>
    </row>
    <row r="1462" spans="1:12" s="26" customFormat="1" x14ac:dyDescent="0.2">
      <c r="A1462" s="159">
        <v>5</v>
      </c>
      <c r="B1462" s="209" t="s">
        <v>882</v>
      </c>
      <c r="C1462" s="161" t="s">
        <v>57</v>
      </c>
      <c r="D1462" s="161">
        <v>10</v>
      </c>
      <c r="E1462" s="207">
        <v>883.30000000000018</v>
      </c>
      <c r="F1462" s="201">
        <f t="shared" si="355"/>
        <v>8833.0000000000018</v>
      </c>
      <c r="G1462" s="161" t="s">
        <v>122</v>
      </c>
      <c r="H1462" s="132"/>
      <c r="I1462" s="212">
        <f t="shared" si="356"/>
        <v>1.6</v>
      </c>
      <c r="J1462" s="212">
        <f t="shared" si="357"/>
        <v>883.30000000000018</v>
      </c>
      <c r="K1462" s="212">
        <f t="shared" si="354"/>
        <v>1413.2800000000004</v>
      </c>
      <c r="L1462" s="30"/>
    </row>
    <row r="1463" spans="1:12" s="26" customFormat="1" x14ac:dyDescent="0.2">
      <c r="A1463" s="159">
        <v>6</v>
      </c>
      <c r="B1463" s="209" t="s">
        <v>883</v>
      </c>
      <c r="C1463" s="161" t="s">
        <v>57</v>
      </c>
      <c r="D1463" s="161">
        <v>10</v>
      </c>
      <c r="E1463" s="207">
        <v>931.70000000000016</v>
      </c>
      <c r="F1463" s="201">
        <f t="shared" si="355"/>
        <v>9317.0000000000018</v>
      </c>
      <c r="G1463" s="161" t="s">
        <v>122</v>
      </c>
      <c r="H1463" s="132"/>
      <c r="I1463" s="212">
        <f t="shared" si="356"/>
        <v>1.6</v>
      </c>
      <c r="J1463" s="212">
        <f t="shared" si="357"/>
        <v>931.70000000000016</v>
      </c>
      <c r="K1463" s="212">
        <f t="shared" si="354"/>
        <v>1490.7200000000003</v>
      </c>
      <c r="L1463" s="30"/>
    </row>
    <row r="1464" spans="1:12" s="26" customFormat="1" x14ac:dyDescent="0.2">
      <c r="A1464" s="159">
        <v>7</v>
      </c>
      <c r="B1464" s="209" t="s">
        <v>884</v>
      </c>
      <c r="C1464" s="161" t="s">
        <v>57</v>
      </c>
      <c r="D1464" s="161">
        <v>10</v>
      </c>
      <c r="E1464" s="207">
        <v>1320</v>
      </c>
      <c r="F1464" s="201">
        <f t="shared" si="355"/>
        <v>13200</v>
      </c>
      <c r="G1464" s="161" t="s">
        <v>122</v>
      </c>
      <c r="H1464" s="132"/>
      <c r="I1464" s="212">
        <f t="shared" si="356"/>
        <v>1.6</v>
      </c>
      <c r="J1464" s="212">
        <f t="shared" si="357"/>
        <v>1320</v>
      </c>
      <c r="K1464" s="212">
        <f t="shared" si="354"/>
        <v>2112</v>
      </c>
      <c r="L1464" s="30"/>
    </row>
    <row r="1465" spans="1:12" s="26" customFormat="1" x14ac:dyDescent="0.2">
      <c r="A1465" s="159">
        <v>8</v>
      </c>
      <c r="B1465" s="209" t="s">
        <v>885</v>
      </c>
      <c r="C1465" s="161" t="s">
        <v>57</v>
      </c>
      <c r="D1465" s="161">
        <v>10</v>
      </c>
      <c r="E1465" s="207">
        <v>1702.8000000000002</v>
      </c>
      <c r="F1465" s="201">
        <f t="shared" si="355"/>
        <v>17028</v>
      </c>
      <c r="G1465" s="161" t="s">
        <v>122</v>
      </c>
      <c r="H1465" s="132"/>
      <c r="I1465" s="212">
        <f t="shared" si="356"/>
        <v>1.6</v>
      </c>
      <c r="J1465" s="212">
        <f t="shared" si="357"/>
        <v>1702.8000000000002</v>
      </c>
      <c r="K1465" s="212">
        <f t="shared" si="354"/>
        <v>2724.4800000000005</v>
      </c>
      <c r="L1465" s="30"/>
    </row>
    <row r="1466" spans="1:12" s="26" customFormat="1" x14ac:dyDescent="0.2">
      <c r="A1466" s="159">
        <v>9</v>
      </c>
      <c r="B1466" s="209" t="s">
        <v>886</v>
      </c>
      <c r="C1466" s="161" t="s">
        <v>57</v>
      </c>
      <c r="D1466" s="161">
        <v>10</v>
      </c>
      <c r="E1466" s="207">
        <v>1802.9000000000003</v>
      </c>
      <c r="F1466" s="201">
        <f t="shared" si="355"/>
        <v>18029.000000000004</v>
      </c>
      <c r="G1466" s="161" t="s">
        <v>122</v>
      </c>
      <c r="H1466" s="132"/>
      <c r="I1466" s="212">
        <f t="shared" si="356"/>
        <v>1.6</v>
      </c>
      <c r="J1466" s="212">
        <f t="shared" si="357"/>
        <v>1802.9000000000003</v>
      </c>
      <c r="K1466" s="212">
        <f t="shared" si="354"/>
        <v>2884.6400000000008</v>
      </c>
      <c r="L1466" s="30"/>
    </row>
    <row r="1467" spans="1:12" s="26" customFormat="1" x14ac:dyDescent="0.2">
      <c r="A1467" s="159">
        <v>10</v>
      </c>
      <c r="B1467" s="209" t="s">
        <v>887</v>
      </c>
      <c r="C1467" s="161" t="s">
        <v>57</v>
      </c>
      <c r="D1467" s="161">
        <v>10</v>
      </c>
      <c r="E1467" s="207">
        <v>2698.3</v>
      </c>
      <c r="F1467" s="201">
        <f t="shared" si="355"/>
        <v>26983</v>
      </c>
      <c r="G1467" s="161" t="s">
        <v>122</v>
      </c>
      <c r="H1467" s="132"/>
      <c r="I1467" s="212">
        <f t="shared" si="356"/>
        <v>1.6</v>
      </c>
      <c r="J1467" s="212">
        <f t="shared" si="357"/>
        <v>2698.3</v>
      </c>
      <c r="K1467" s="212">
        <f t="shared" si="354"/>
        <v>4317.2800000000007</v>
      </c>
      <c r="L1467" s="30"/>
    </row>
    <row r="1468" spans="1:12" s="26" customFormat="1" x14ac:dyDescent="0.2">
      <c r="A1468" s="159">
        <v>11</v>
      </c>
      <c r="B1468" s="209" t="s">
        <v>888</v>
      </c>
      <c r="C1468" s="161" t="s">
        <v>57</v>
      </c>
      <c r="D1468" s="161">
        <v>12</v>
      </c>
      <c r="E1468" s="207">
        <v>5227.2000000000007</v>
      </c>
      <c r="F1468" s="201">
        <f t="shared" si="355"/>
        <v>62726.400000000009</v>
      </c>
      <c r="G1468" s="161" t="s">
        <v>122</v>
      </c>
      <c r="H1468" s="132"/>
      <c r="I1468" s="212">
        <f t="shared" si="356"/>
        <v>1.92</v>
      </c>
      <c r="J1468" s="212">
        <f t="shared" si="357"/>
        <v>5227.2000000000007</v>
      </c>
      <c r="K1468" s="212">
        <f t="shared" si="354"/>
        <v>10036.224</v>
      </c>
      <c r="L1468" s="30"/>
    </row>
    <row r="1469" spans="1:12" s="26" customFormat="1" x14ac:dyDescent="0.2">
      <c r="A1469" s="159">
        <v>12</v>
      </c>
      <c r="B1469" s="209" t="s">
        <v>889</v>
      </c>
      <c r="C1469" s="161" t="s">
        <v>57</v>
      </c>
      <c r="D1469" s="161">
        <v>11</v>
      </c>
      <c r="E1469" s="207">
        <v>5559.84</v>
      </c>
      <c r="F1469" s="201">
        <f t="shared" si="355"/>
        <v>61158.240000000005</v>
      </c>
      <c r="G1469" s="161" t="s">
        <v>122</v>
      </c>
      <c r="H1469" s="132"/>
      <c r="I1469" s="212">
        <f t="shared" si="356"/>
        <v>1.76</v>
      </c>
      <c r="J1469" s="212">
        <f t="shared" si="357"/>
        <v>5559.84</v>
      </c>
      <c r="K1469" s="212">
        <f t="shared" si="354"/>
        <v>9785.3184000000001</v>
      </c>
      <c r="L1469" s="30"/>
    </row>
    <row r="1470" spans="1:12" s="26" customFormat="1" x14ac:dyDescent="0.2">
      <c r="A1470" s="159">
        <v>13</v>
      </c>
      <c r="B1470" s="209" t="s">
        <v>890</v>
      </c>
      <c r="C1470" s="161" t="s">
        <v>57</v>
      </c>
      <c r="D1470" s="161">
        <v>8</v>
      </c>
      <c r="E1470" s="207">
        <v>15096.84</v>
      </c>
      <c r="F1470" s="201">
        <f t="shared" si="355"/>
        <v>120774.72</v>
      </c>
      <c r="G1470" s="161" t="s">
        <v>122</v>
      </c>
      <c r="H1470" s="132"/>
      <c r="I1470" s="212">
        <f t="shared" si="356"/>
        <v>1.28</v>
      </c>
      <c r="J1470" s="212">
        <f t="shared" si="357"/>
        <v>15096.84</v>
      </c>
      <c r="K1470" s="212">
        <f t="shared" si="354"/>
        <v>19323.9552</v>
      </c>
      <c r="L1470" s="30"/>
    </row>
    <row r="1471" spans="1:12" s="26" customFormat="1" x14ac:dyDescent="0.2">
      <c r="A1471" s="159">
        <v>14</v>
      </c>
      <c r="B1471" s="209" t="s">
        <v>891</v>
      </c>
      <c r="C1471" s="161" t="s">
        <v>57</v>
      </c>
      <c r="D1471" s="161">
        <v>4</v>
      </c>
      <c r="E1471" s="207">
        <v>11246.400000000001</v>
      </c>
      <c r="F1471" s="201">
        <f t="shared" si="355"/>
        <v>44985.600000000006</v>
      </c>
      <c r="G1471" s="161" t="s">
        <v>122</v>
      </c>
      <c r="H1471" s="132"/>
      <c r="I1471" s="212">
        <f t="shared" si="356"/>
        <v>0.64</v>
      </c>
      <c r="J1471" s="212">
        <f t="shared" si="357"/>
        <v>11246.400000000001</v>
      </c>
      <c r="K1471" s="212">
        <f t="shared" si="354"/>
        <v>7197.6960000000008</v>
      </c>
      <c r="L1471" s="30"/>
    </row>
    <row r="1472" spans="1:12" s="26" customFormat="1" x14ac:dyDescent="0.2">
      <c r="A1472" s="159">
        <v>15</v>
      </c>
      <c r="B1472" s="209" t="s">
        <v>892</v>
      </c>
      <c r="C1472" s="161" t="s">
        <v>57</v>
      </c>
      <c r="D1472" s="161">
        <v>10</v>
      </c>
      <c r="E1472" s="207">
        <v>11246.400000000001</v>
      </c>
      <c r="F1472" s="201">
        <f t="shared" si="355"/>
        <v>112464.00000000001</v>
      </c>
      <c r="G1472" s="161" t="s">
        <v>122</v>
      </c>
      <c r="H1472" s="132"/>
      <c r="I1472" s="212">
        <f t="shared" si="356"/>
        <v>1.6</v>
      </c>
      <c r="J1472" s="212">
        <f t="shared" si="357"/>
        <v>11246.400000000001</v>
      </c>
      <c r="K1472" s="212">
        <f t="shared" si="354"/>
        <v>17994.240000000002</v>
      </c>
      <c r="L1472" s="30"/>
    </row>
    <row r="1473" spans="1:12" s="26" customFormat="1" x14ac:dyDescent="0.2">
      <c r="A1473" s="159">
        <v>16</v>
      </c>
      <c r="B1473" s="209" t="s">
        <v>893</v>
      </c>
      <c r="C1473" s="161" t="s">
        <v>57</v>
      </c>
      <c r="D1473" s="161">
        <v>13</v>
      </c>
      <c r="E1473" s="207">
        <v>567.6</v>
      </c>
      <c r="F1473" s="201">
        <f t="shared" si="355"/>
        <v>7378.8</v>
      </c>
      <c r="G1473" s="161" t="s">
        <v>122</v>
      </c>
      <c r="H1473" s="132"/>
      <c r="I1473" s="212">
        <f t="shared" si="356"/>
        <v>2.08</v>
      </c>
      <c r="J1473" s="212">
        <f t="shared" si="357"/>
        <v>567.6</v>
      </c>
      <c r="K1473" s="212">
        <f t="shared" si="354"/>
        <v>1180.6080000000002</v>
      </c>
      <c r="L1473" s="30"/>
    </row>
    <row r="1474" spans="1:12" s="26" customFormat="1" x14ac:dyDescent="0.2">
      <c r="A1474" s="159">
        <v>17</v>
      </c>
      <c r="B1474" s="209" t="s">
        <v>894</v>
      </c>
      <c r="C1474" s="161" t="s">
        <v>57</v>
      </c>
      <c r="D1474" s="161">
        <v>13</v>
      </c>
      <c r="E1474" s="207">
        <v>843.7</v>
      </c>
      <c r="F1474" s="201">
        <f t="shared" si="355"/>
        <v>10968.1</v>
      </c>
      <c r="G1474" s="161" t="s">
        <v>122</v>
      </c>
      <c r="H1474" s="132"/>
      <c r="I1474" s="212">
        <f t="shared" si="356"/>
        <v>2.08</v>
      </c>
      <c r="J1474" s="212">
        <f t="shared" si="357"/>
        <v>843.7</v>
      </c>
      <c r="K1474" s="212">
        <f t="shared" si="354"/>
        <v>1754.8960000000002</v>
      </c>
      <c r="L1474" s="30"/>
    </row>
    <row r="1475" spans="1:12" s="26" customFormat="1" x14ac:dyDescent="0.2">
      <c r="A1475" s="159">
        <v>18</v>
      </c>
      <c r="B1475" s="209" t="s">
        <v>895</v>
      </c>
      <c r="C1475" s="161" t="s">
        <v>57</v>
      </c>
      <c r="D1475" s="161">
        <v>13</v>
      </c>
      <c r="E1475" s="207">
        <v>924.00000000000011</v>
      </c>
      <c r="F1475" s="201">
        <f t="shared" si="355"/>
        <v>12012.000000000002</v>
      </c>
      <c r="G1475" s="161" t="s">
        <v>122</v>
      </c>
      <c r="H1475" s="132"/>
      <c r="I1475" s="212">
        <f t="shared" si="356"/>
        <v>2.08</v>
      </c>
      <c r="J1475" s="212">
        <f t="shared" si="357"/>
        <v>924.00000000000011</v>
      </c>
      <c r="K1475" s="212">
        <f t="shared" si="354"/>
        <v>1921.9200000000003</v>
      </c>
      <c r="L1475" s="30"/>
    </row>
    <row r="1476" spans="1:12" s="26" customFormat="1" x14ac:dyDescent="0.2">
      <c r="A1476" s="159">
        <v>19</v>
      </c>
      <c r="B1476" s="209" t="s">
        <v>896</v>
      </c>
      <c r="C1476" s="161" t="s">
        <v>57</v>
      </c>
      <c r="D1476" s="161">
        <v>13</v>
      </c>
      <c r="E1476" s="207">
        <v>924.00000000000011</v>
      </c>
      <c r="F1476" s="201">
        <f t="shared" si="355"/>
        <v>12012.000000000002</v>
      </c>
      <c r="G1476" s="161" t="s">
        <v>122</v>
      </c>
      <c r="H1476" s="132"/>
      <c r="I1476" s="212">
        <f t="shared" si="356"/>
        <v>2.08</v>
      </c>
      <c r="J1476" s="212">
        <f t="shared" si="357"/>
        <v>924.00000000000011</v>
      </c>
      <c r="K1476" s="212">
        <f t="shared" si="354"/>
        <v>1921.9200000000003</v>
      </c>
      <c r="L1476" s="30"/>
    </row>
    <row r="1477" spans="1:12" s="26" customFormat="1" x14ac:dyDescent="0.2">
      <c r="A1477" s="159">
        <v>20</v>
      </c>
      <c r="B1477" s="209" t="s">
        <v>897</v>
      </c>
      <c r="C1477" s="161" t="s">
        <v>57</v>
      </c>
      <c r="D1477" s="161">
        <v>13</v>
      </c>
      <c r="E1477" s="207">
        <v>880.00000000000011</v>
      </c>
      <c r="F1477" s="201">
        <f t="shared" si="355"/>
        <v>11440.000000000002</v>
      </c>
      <c r="G1477" s="161" t="s">
        <v>122</v>
      </c>
      <c r="H1477" s="132"/>
      <c r="I1477" s="212">
        <f t="shared" si="356"/>
        <v>2.08</v>
      </c>
      <c r="J1477" s="212">
        <f t="shared" si="357"/>
        <v>880.00000000000011</v>
      </c>
      <c r="K1477" s="212">
        <f t="shared" si="354"/>
        <v>1830.4000000000003</v>
      </c>
      <c r="L1477" s="30"/>
    </row>
    <row r="1478" spans="1:12" s="26" customFormat="1" x14ac:dyDescent="0.2">
      <c r="A1478" s="159">
        <v>21</v>
      </c>
      <c r="B1478" s="209" t="s">
        <v>898</v>
      </c>
      <c r="C1478" s="161" t="s">
        <v>57</v>
      </c>
      <c r="D1478" s="161">
        <v>13</v>
      </c>
      <c r="E1478" s="207">
        <v>951.50000000000011</v>
      </c>
      <c r="F1478" s="201">
        <f t="shared" si="355"/>
        <v>12369.500000000002</v>
      </c>
      <c r="G1478" s="161" t="s">
        <v>122</v>
      </c>
      <c r="H1478" s="132"/>
      <c r="I1478" s="212">
        <f t="shared" si="356"/>
        <v>2.08</v>
      </c>
      <c r="J1478" s="212">
        <f t="shared" si="357"/>
        <v>951.50000000000011</v>
      </c>
      <c r="K1478" s="212">
        <f t="shared" si="354"/>
        <v>1979.1200000000003</v>
      </c>
      <c r="L1478" s="30"/>
    </row>
    <row r="1479" spans="1:12" s="26" customFormat="1" x14ac:dyDescent="0.2">
      <c r="A1479" s="159">
        <v>22</v>
      </c>
      <c r="B1479" s="209" t="s">
        <v>899</v>
      </c>
      <c r="C1479" s="161" t="s">
        <v>57</v>
      </c>
      <c r="D1479" s="161">
        <v>13</v>
      </c>
      <c r="E1479" s="207">
        <v>1870.0000000000002</v>
      </c>
      <c r="F1479" s="201">
        <f t="shared" si="355"/>
        <v>24310.000000000004</v>
      </c>
      <c r="G1479" s="161" t="s">
        <v>122</v>
      </c>
      <c r="H1479" s="132"/>
      <c r="I1479" s="212">
        <f t="shared" si="356"/>
        <v>2.08</v>
      </c>
      <c r="J1479" s="212">
        <f t="shared" si="357"/>
        <v>1870.0000000000002</v>
      </c>
      <c r="K1479" s="212">
        <f t="shared" si="354"/>
        <v>3889.6000000000008</v>
      </c>
      <c r="L1479" s="30"/>
    </row>
    <row r="1480" spans="1:12" s="26" customFormat="1" x14ac:dyDescent="0.2">
      <c r="A1480" s="159">
        <v>23</v>
      </c>
      <c r="B1480" s="209" t="s">
        <v>900</v>
      </c>
      <c r="C1480" s="161" t="s">
        <v>57</v>
      </c>
      <c r="D1480" s="161">
        <v>13</v>
      </c>
      <c r="E1480" s="207">
        <v>1782.0000000000002</v>
      </c>
      <c r="F1480" s="201">
        <f t="shared" si="355"/>
        <v>23166.000000000004</v>
      </c>
      <c r="G1480" s="161" t="s">
        <v>122</v>
      </c>
      <c r="H1480" s="132"/>
      <c r="I1480" s="212">
        <f t="shared" si="356"/>
        <v>2.08</v>
      </c>
      <c r="J1480" s="212">
        <f t="shared" si="357"/>
        <v>1782.0000000000002</v>
      </c>
      <c r="K1480" s="212">
        <f t="shared" si="354"/>
        <v>3706.5600000000004</v>
      </c>
      <c r="L1480" s="30"/>
    </row>
    <row r="1481" spans="1:12" s="26" customFormat="1" x14ac:dyDescent="0.2">
      <c r="A1481" s="159">
        <v>24</v>
      </c>
      <c r="B1481" s="209" t="s">
        <v>901</v>
      </c>
      <c r="C1481" s="161" t="s">
        <v>57</v>
      </c>
      <c r="D1481" s="161">
        <v>13</v>
      </c>
      <c r="E1481" s="207">
        <v>2420</v>
      </c>
      <c r="F1481" s="201">
        <f t="shared" si="355"/>
        <v>31460</v>
      </c>
      <c r="G1481" s="161" t="s">
        <v>122</v>
      </c>
      <c r="H1481" s="132"/>
      <c r="I1481" s="212">
        <f t="shared" si="356"/>
        <v>2.08</v>
      </c>
      <c r="J1481" s="212">
        <f t="shared" si="357"/>
        <v>2420</v>
      </c>
      <c r="K1481" s="212">
        <f t="shared" si="354"/>
        <v>5033.6000000000004</v>
      </c>
      <c r="L1481" s="30"/>
    </row>
    <row r="1482" spans="1:12" s="26" customFormat="1" x14ac:dyDescent="0.2">
      <c r="A1482" s="159">
        <v>25</v>
      </c>
      <c r="B1482" s="209" t="s">
        <v>902</v>
      </c>
      <c r="C1482" s="161" t="s">
        <v>57</v>
      </c>
      <c r="D1482" s="161">
        <v>13</v>
      </c>
      <c r="E1482" s="207">
        <v>2420</v>
      </c>
      <c r="F1482" s="201">
        <f t="shared" si="355"/>
        <v>31460</v>
      </c>
      <c r="G1482" s="161" t="s">
        <v>122</v>
      </c>
      <c r="H1482" s="132"/>
      <c r="I1482" s="212">
        <f t="shared" si="356"/>
        <v>2.08</v>
      </c>
      <c r="J1482" s="212">
        <f t="shared" si="357"/>
        <v>2420</v>
      </c>
      <c r="K1482" s="212">
        <f t="shared" si="354"/>
        <v>5033.6000000000004</v>
      </c>
      <c r="L1482" s="30"/>
    </row>
    <row r="1483" spans="1:12" s="26" customFormat="1" x14ac:dyDescent="0.2">
      <c r="A1483" s="159">
        <v>26</v>
      </c>
      <c r="B1483" s="209" t="s">
        <v>903</v>
      </c>
      <c r="C1483" s="161" t="s">
        <v>57</v>
      </c>
      <c r="D1483" s="161">
        <v>13</v>
      </c>
      <c r="E1483" s="207">
        <v>2640</v>
      </c>
      <c r="F1483" s="201">
        <f t="shared" si="355"/>
        <v>34320</v>
      </c>
      <c r="G1483" s="161" t="s">
        <v>122</v>
      </c>
      <c r="H1483" s="132"/>
      <c r="I1483" s="212">
        <f t="shared" si="356"/>
        <v>2.08</v>
      </c>
      <c r="J1483" s="212">
        <f t="shared" si="357"/>
        <v>2640</v>
      </c>
      <c r="K1483" s="212">
        <f t="shared" si="354"/>
        <v>5491.2</v>
      </c>
      <c r="L1483" s="30"/>
    </row>
    <row r="1484" spans="1:12" s="26" customFormat="1" x14ac:dyDescent="0.2">
      <c r="A1484" s="159">
        <v>27</v>
      </c>
      <c r="B1484" s="209" t="s">
        <v>904</v>
      </c>
      <c r="C1484" s="161" t="s">
        <v>57</v>
      </c>
      <c r="D1484" s="161">
        <v>13</v>
      </c>
      <c r="E1484" s="207">
        <v>2640</v>
      </c>
      <c r="F1484" s="201">
        <f t="shared" si="355"/>
        <v>34320</v>
      </c>
      <c r="G1484" s="161" t="s">
        <v>122</v>
      </c>
      <c r="H1484" s="132"/>
      <c r="I1484" s="212">
        <f t="shared" si="356"/>
        <v>2.08</v>
      </c>
      <c r="J1484" s="212">
        <f t="shared" si="357"/>
        <v>2640</v>
      </c>
      <c r="K1484" s="212">
        <f t="shared" si="354"/>
        <v>5491.2</v>
      </c>
      <c r="L1484" s="30"/>
    </row>
    <row r="1485" spans="1:12" s="26" customFormat="1" x14ac:dyDescent="0.2">
      <c r="A1485" s="159">
        <v>28</v>
      </c>
      <c r="B1485" s="209" t="s">
        <v>905</v>
      </c>
      <c r="C1485" s="161" t="s">
        <v>57</v>
      </c>
      <c r="D1485" s="161">
        <v>13</v>
      </c>
      <c r="E1485" s="207">
        <v>9020</v>
      </c>
      <c r="F1485" s="201">
        <f t="shared" si="355"/>
        <v>117260</v>
      </c>
      <c r="G1485" s="161" t="s">
        <v>122</v>
      </c>
      <c r="H1485" s="132"/>
      <c r="I1485" s="212">
        <f t="shared" si="356"/>
        <v>2.08</v>
      </c>
      <c r="J1485" s="212">
        <f t="shared" si="357"/>
        <v>9020</v>
      </c>
      <c r="K1485" s="212">
        <f t="shared" si="354"/>
        <v>18761.600000000002</v>
      </c>
      <c r="L1485" s="30"/>
    </row>
    <row r="1486" spans="1:12" s="26" customFormat="1" x14ac:dyDescent="0.2">
      <c r="A1486" s="159">
        <v>29</v>
      </c>
      <c r="B1486" s="209" t="s">
        <v>906</v>
      </c>
      <c r="C1486" s="161" t="s">
        <v>57</v>
      </c>
      <c r="D1486" s="161">
        <v>13</v>
      </c>
      <c r="E1486" s="207">
        <v>10296</v>
      </c>
      <c r="F1486" s="201">
        <f t="shared" si="355"/>
        <v>133848</v>
      </c>
      <c r="G1486" s="161" t="s">
        <v>122</v>
      </c>
      <c r="H1486" s="132"/>
      <c r="I1486" s="212">
        <f t="shared" si="356"/>
        <v>2.08</v>
      </c>
      <c r="J1486" s="212">
        <f t="shared" si="357"/>
        <v>10296</v>
      </c>
      <c r="K1486" s="212">
        <f t="shared" si="354"/>
        <v>21415.68</v>
      </c>
      <c r="L1486" s="30"/>
    </row>
    <row r="1487" spans="1:12" s="26" customFormat="1" x14ac:dyDescent="0.2">
      <c r="A1487" s="159">
        <v>30</v>
      </c>
      <c r="B1487" s="209" t="s">
        <v>1710</v>
      </c>
      <c r="C1487" s="161" t="s">
        <v>57</v>
      </c>
      <c r="D1487" s="161">
        <v>13</v>
      </c>
      <c r="E1487" s="207">
        <v>10296</v>
      </c>
      <c r="F1487" s="201">
        <f t="shared" si="355"/>
        <v>133848</v>
      </c>
      <c r="G1487" s="161" t="s">
        <v>122</v>
      </c>
      <c r="H1487" s="132"/>
      <c r="I1487" s="212">
        <f t="shared" si="356"/>
        <v>2.08</v>
      </c>
      <c r="J1487" s="212">
        <f t="shared" si="357"/>
        <v>10296</v>
      </c>
      <c r="K1487" s="212">
        <f t="shared" si="354"/>
        <v>21415.68</v>
      </c>
      <c r="L1487" s="30"/>
    </row>
    <row r="1488" spans="1:12" s="26" customFormat="1" x14ac:dyDescent="0.2">
      <c r="A1488" s="159">
        <v>31</v>
      </c>
      <c r="B1488" s="209" t="s">
        <v>907</v>
      </c>
      <c r="C1488" s="161" t="s">
        <v>57</v>
      </c>
      <c r="D1488" s="161">
        <v>12</v>
      </c>
      <c r="E1488" s="207">
        <v>1479.7200000000003</v>
      </c>
      <c r="F1488" s="201">
        <f t="shared" si="355"/>
        <v>17756.640000000003</v>
      </c>
      <c r="G1488" s="161" t="s">
        <v>122</v>
      </c>
      <c r="H1488" s="132"/>
      <c r="I1488" s="212">
        <f t="shared" ref="I1488:I1517" si="358">D1488*0.16</f>
        <v>1.92</v>
      </c>
      <c r="J1488" s="212">
        <f t="shared" ref="J1488:J1517" si="359">E1488</f>
        <v>1479.7200000000003</v>
      </c>
      <c r="K1488" s="212">
        <f t="shared" si="354"/>
        <v>2841.0624000000003</v>
      </c>
      <c r="L1488" s="30"/>
    </row>
    <row r="1489" spans="1:12" s="26" customFormat="1" x14ac:dyDescent="0.2">
      <c r="A1489" s="159">
        <v>32</v>
      </c>
      <c r="B1489" s="209" t="s">
        <v>908</v>
      </c>
      <c r="C1489" s="161" t="s">
        <v>57</v>
      </c>
      <c r="D1489" s="161">
        <v>12</v>
      </c>
      <c r="E1489" s="207">
        <v>1232</v>
      </c>
      <c r="F1489" s="201">
        <f t="shared" si="355"/>
        <v>14784</v>
      </c>
      <c r="G1489" s="161" t="s">
        <v>122</v>
      </c>
      <c r="H1489" s="132"/>
      <c r="I1489" s="212">
        <f t="shared" si="358"/>
        <v>1.92</v>
      </c>
      <c r="J1489" s="212">
        <f t="shared" si="359"/>
        <v>1232</v>
      </c>
      <c r="K1489" s="212">
        <f t="shared" si="354"/>
        <v>2365.44</v>
      </c>
      <c r="L1489" s="30"/>
    </row>
    <row r="1490" spans="1:12" s="26" customFormat="1" x14ac:dyDescent="0.2">
      <c r="A1490" s="159">
        <v>33</v>
      </c>
      <c r="B1490" s="209" t="s">
        <v>909</v>
      </c>
      <c r="C1490" s="161" t="s">
        <v>57</v>
      </c>
      <c r="D1490" s="161">
        <v>12</v>
      </c>
      <c r="E1490" s="207">
        <v>1430.0000000000002</v>
      </c>
      <c r="F1490" s="201">
        <f t="shared" si="355"/>
        <v>17160.000000000004</v>
      </c>
      <c r="G1490" s="161" t="s">
        <v>122</v>
      </c>
      <c r="H1490" s="132"/>
      <c r="I1490" s="212">
        <f t="shared" si="358"/>
        <v>1.92</v>
      </c>
      <c r="J1490" s="212">
        <f t="shared" si="359"/>
        <v>1430.0000000000002</v>
      </c>
      <c r="K1490" s="212">
        <f t="shared" si="354"/>
        <v>2745.6000000000004</v>
      </c>
      <c r="L1490" s="30"/>
    </row>
    <row r="1491" spans="1:12" s="26" customFormat="1" x14ac:dyDescent="0.2">
      <c r="A1491" s="159">
        <v>34</v>
      </c>
      <c r="B1491" s="209" t="s">
        <v>910</v>
      </c>
      <c r="C1491" s="161" t="s">
        <v>57</v>
      </c>
      <c r="D1491" s="161">
        <v>12</v>
      </c>
      <c r="E1491" s="207">
        <v>1364</v>
      </c>
      <c r="F1491" s="201">
        <f t="shared" si="355"/>
        <v>16368</v>
      </c>
      <c r="G1491" s="161" t="s">
        <v>122</v>
      </c>
      <c r="H1491" s="132"/>
      <c r="I1491" s="212">
        <f t="shared" si="358"/>
        <v>1.92</v>
      </c>
      <c r="J1491" s="212">
        <f t="shared" si="359"/>
        <v>1364</v>
      </c>
      <c r="K1491" s="212">
        <f t="shared" si="354"/>
        <v>2618.88</v>
      </c>
      <c r="L1491" s="30"/>
    </row>
    <row r="1492" spans="1:12" s="26" customFormat="1" x14ac:dyDescent="0.2">
      <c r="A1492" s="159">
        <v>35</v>
      </c>
      <c r="B1492" s="209" t="s">
        <v>911</v>
      </c>
      <c r="C1492" s="161" t="s">
        <v>57</v>
      </c>
      <c r="D1492" s="161">
        <v>12</v>
      </c>
      <c r="E1492" s="207">
        <v>1364</v>
      </c>
      <c r="F1492" s="201">
        <f t="shared" si="355"/>
        <v>16368</v>
      </c>
      <c r="G1492" s="161" t="s">
        <v>122</v>
      </c>
      <c r="H1492" s="132"/>
      <c r="I1492" s="212">
        <f t="shared" si="358"/>
        <v>1.92</v>
      </c>
      <c r="J1492" s="212">
        <f t="shared" si="359"/>
        <v>1364</v>
      </c>
      <c r="K1492" s="212">
        <f t="shared" si="354"/>
        <v>2618.88</v>
      </c>
      <c r="L1492" s="30"/>
    </row>
    <row r="1493" spans="1:12" s="26" customFormat="1" x14ac:dyDescent="0.2">
      <c r="A1493" s="159">
        <v>36</v>
      </c>
      <c r="B1493" s="209" t="s">
        <v>912</v>
      </c>
      <c r="C1493" s="161" t="s">
        <v>57</v>
      </c>
      <c r="D1493" s="161">
        <v>12</v>
      </c>
      <c r="E1493" s="207">
        <v>1479.5000000000002</v>
      </c>
      <c r="F1493" s="201">
        <f t="shared" si="355"/>
        <v>17754.000000000004</v>
      </c>
      <c r="G1493" s="161" t="s">
        <v>122</v>
      </c>
      <c r="H1493" s="132"/>
      <c r="I1493" s="212">
        <f t="shared" si="358"/>
        <v>1.92</v>
      </c>
      <c r="J1493" s="212">
        <f t="shared" si="359"/>
        <v>1479.5000000000002</v>
      </c>
      <c r="K1493" s="212">
        <f t="shared" si="354"/>
        <v>2840.6400000000003</v>
      </c>
      <c r="L1493" s="30"/>
    </row>
    <row r="1494" spans="1:12" s="26" customFormat="1" x14ac:dyDescent="0.2">
      <c r="A1494" s="159">
        <v>37</v>
      </c>
      <c r="B1494" s="209" t="s">
        <v>913</v>
      </c>
      <c r="C1494" s="161" t="s">
        <v>57</v>
      </c>
      <c r="D1494" s="161">
        <v>12</v>
      </c>
      <c r="E1494" s="207">
        <v>1430.0000000000002</v>
      </c>
      <c r="F1494" s="201">
        <f t="shared" si="355"/>
        <v>17160.000000000004</v>
      </c>
      <c r="G1494" s="161" t="s">
        <v>122</v>
      </c>
      <c r="H1494" s="132"/>
      <c r="I1494" s="212">
        <f t="shared" si="358"/>
        <v>1.92</v>
      </c>
      <c r="J1494" s="212">
        <f t="shared" si="359"/>
        <v>1430.0000000000002</v>
      </c>
      <c r="K1494" s="212">
        <f t="shared" si="354"/>
        <v>2745.6000000000004</v>
      </c>
      <c r="L1494" s="30"/>
    </row>
    <row r="1495" spans="1:12" s="26" customFormat="1" x14ac:dyDescent="0.2">
      <c r="A1495" s="159">
        <v>38</v>
      </c>
      <c r="B1495" s="209" t="s">
        <v>914</v>
      </c>
      <c r="C1495" s="161" t="s">
        <v>57</v>
      </c>
      <c r="D1495" s="161">
        <v>2</v>
      </c>
      <c r="E1495" s="207">
        <v>1540.0000000000002</v>
      </c>
      <c r="F1495" s="201">
        <f t="shared" si="355"/>
        <v>3080.0000000000005</v>
      </c>
      <c r="G1495" s="161" t="s">
        <v>122</v>
      </c>
      <c r="H1495" s="132"/>
      <c r="I1495" s="212">
        <f t="shared" si="358"/>
        <v>0.32</v>
      </c>
      <c r="J1495" s="212">
        <f t="shared" si="359"/>
        <v>1540.0000000000002</v>
      </c>
      <c r="K1495" s="212">
        <f t="shared" si="354"/>
        <v>492.80000000000007</v>
      </c>
      <c r="L1495" s="30"/>
    </row>
    <row r="1496" spans="1:12" s="26" customFormat="1" x14ac:dyDescent="0.2">
      <c r="A1496" s="159">
        <v>39</v>
      </c>
      <c r="B1496" s="209" t="s">
        <v>915</v>
      </c>
      <c r="C1496" s="161" t="s">
        <v>57</v>
      </c>
      <c r="D1496" s="161">
        <v>2</v>
      </c>
      <c r="E1496" s="207">
        <v>1540.0000000000002</v>
      </c>
      <c r="F1496" s="201">
        <f t="shared" si="355"/>
        <v>3080.0000000000005</v>
      </c>
      <c r="G1496" s="161" t="s">
        <v>122</v>
      </c>
      <c r="H1496" s="132"/>
      <c r="I1496" s="212">
        <f t="shared" si="358"/>
        <v>0.32</v>
      </c>
      <c r="J1496" s="212">
        <f t="shared" si="359"/>
        <v>1540.0000000000002</v>
      </c>
      <c r="K1496" s="212">
        <f t="shared" si="354"/>
        <v>492.80000000000007</v>
      </c>
      <c r="L1496" s="30"/>
    </row>
    <row r="1497" spans="1:12" s="26" customFormat="1" x14ac:dyDescent="0.2">
      <c r="A1497" s="159">
        <v>40</v>
      </c>
      <c r="B1497" s="209" t="s">
        <v>916</v>
      </c>
      <c r="C1497" s="161" t="s">
        <v>57</v>
      </c>
      <c r="D1497" s="161">
        <v>2</v>
      </c>
      <c r="E1497" s="207">
        <v>1540.0000000000002</v>
      </c>
      <c r="F1497" s="201">
        <f t="shared" si="355"/>
        <v>3080.0000000000005</v>
      </c>
      <c r="G1497" s="161" t="s">
        <v>122</v>
      </c>
      <c r="H1497" s="132"/>
      <c r="I1497" s="212">
        <f t="shared" si="358"/>
        <v>0.32</v>
      </c>
      <c r="J1497" s="212">
        <f t="shared" si="359"/>
        <v>1540.0000000000002</v>
      </c>
      <c r="K1497" s="212">
        <f t="shared" si="354"/>
        <v>492.80000000000007</v>
      </c>
      <c r="L1497" s="30"/>
    </row>
    <row r="1498" spans="1:12" s="26" customFormat="1" x14ac:dyDescent="0.2">
      <c r="A1498" s="159">
        <v>41</v>
      </c>
      <c r="B1498" s="209" t="s">
        <v>917</v>
      </c>
      <c r="C1498" s="161" t="s">
        <v>57</v>
      </c>
      <c r="D1498" s="161">
        <v>2</v>
      </c>
      <c r="E1498" s="207">
        <v>1672.0000000000002</v>
      </c>
      <c r="F1498" s="201">
        <f t="shared" si="355"/>
        <v>3344.0000000000005</v>
      </c>
      <c r="G1498" s="161" t="s">
        <v>122</v>
      </c>
      <c r="H1498" s="132"/>
      <c r="I1498" s="212">
        <f t="shared" si="358"/>
        <v>0.32</v>
      </c>
      <c r="J1498" s="212">
        <f t="shared" si="359"/>
        <v>1672.0000000000002</v>
      </c>
      <c r="K1498" s="212">
        <f t="shared" si="354"/>
        <v>535.04000000000008</v>
      </c>
      <c r="L1498" s="30"/>
    </row>
    <row r="1499" spans="1:12" s="26" customFormat="1" x14ac:dyDescent="0.2">
      <c r="A1499" s="159">
        <v>42</v>
      </c>
      <c r="B1499" s="209" t="s">
        <v>1711</v>
      </c>
      <c r="C1499" s="161" t="s">
        <v>57</v>
      </c>
      <c r="D1499" s="161">
        <v>2</v>
      </c>
      <c r="E1499" s="207">
        <v>1672.0000000000002</v>
      </c>
      <c r="F1499" s="201">
        <f t="shared" si="355"/>
        <v>3344.0000000000005</v>
      </c>
      <c r="G1499" s="161" t="s">
        <v>122</v>
      </c>
      <c r="H1499" s="132"/>
      <c r="I1499" s="212">
        <f t="shared" si="358"/>
        <v>0.32</v>
      </c>
      <c r="J1499" s="212">
        <f t="shared" si="359"/>
        <v>1672.0000000000002</v>
      </c>
      <c r="K1499" s="212">
        <f t="shared" si="354"/>
        <v>535.04000000000008</v>
      </c>
      <c r="L1499" s="30"/>
    </row>
    <row r="1500" spans="1:12" s="26" customFormat="1" x14ac:dyDescent="0.2">
      <c r="A1500" s="159">
        <v>43</v>
      </c>
      <c r="B1500" s="209" t="s">
        <v>1712</v>
      </c>
      <c r="C1500" s="161" t="s">
        <v>57</v>
      </c>
      <c r="D1500" s="161">
        <v>10</v>
      </c>
      <c r="E1500" s="207">
        <v>1584.0000000000002</v>
      </c>
      <c r="F1500" s="201">
        <f t="shared" si="355"/>
        <v>15840.000000000002</v>
      </c>
      <c r="G1500" s="161" t="s">
        <v>122</v>
      </c>
      <c r="H1500" s="132"/>
      <c r="I1500" s="212">
        <f t="shared" si="358"/>
        <v>1.6</v>
      </c>
      <c r="J1500" s="212">
        <f t="shared" si="359"/>
        <v>1584.0000000000002</v>
      </c>
      <c r="K1500" s="212">
        <f t="shared" si="354"/>
        <v>2534.4000000000005</v>
      </c>
      <c r="L1500" s="30"/>
    </row>
    <row r="1501" spans="1:12" s="26" customFormat="1" x14ac:dyDescent="0.2">
      <c r="A1501" s="159">
        <v>44</v>
      </c>
      <c r="B1501" s="209" t="s">
        <v>1713</v>
      </c>
      <c r="C1501" s="161" t="s">
        <v>57</v>
      </c>
      <c r="D1501" s="161">
        <v>10</v>
      </c>
      <c r="E1501" s="207">
        <v>1584.0000000000002</v>
      </c>
      <c r="F1501" s="201">
        <f t="shared" si="355"/>
        <v>15840.000000000002</v>
      </c>
      <c r="G1501" s="161" t="s">
        <v>122</v>
      </c>
      <c r="H1501" s="132"/>
      <c r="I1501" s="212">
        <f t="shared" si="358"/>
        <v>1.6</v>
      </c>
      <c r="J1501" s="212">
        <f t="shared" si="359"/>
        <v>1584.0000000000002</v>
      </c>
      <c r="K1501" s="212">
        <f t="shared" si="354"/>
        <v>2534.4000000000005</v>
      </c>
      <c r="L1501" s="30"/>
    </row>
    <row r="1502" spans="1:12" s="26" customFormat="1" x14ac:dyDescent="0.2">
      <c r="A1502" s="159">
        <v>45</v>
      </c>
      <c r="B1502" s="209" t="s">
        <v>1714</v>
      </c>
      <c r="C1502" s="161" t="s">
        <v>57</v>
      </c>
      <c r="D1502" s="161">
        <v>10</v>
      </c>
      <c r="E1502" s="207">
        <v>1859.0000000000002</v>
      </c>
      <c r="F1502" s="201">
        <f t="shared" si="355"/>
        <v>18590.000000000004</v>
      </c>
      <c r="G1502" s="161" t="s">
        <v>122</v>
      </c>
      <c r="H1502" s="132"/>
      <c r="I1502" s="212">
        <f t="shared" si="358"/>
        <v>1.6</v>
      </c>
      <c r="J1502" s="212">
        <f t="shared" si="359"/>
        <v>1859.0000000000002</v>
      </c>
      <c r="K1502" s="212">
        <f t="shared" si="354"/>
        <v>2974.4000000000005</v>
      </c>
      <c r="L1502" s="30"/>
    </row>
    <row r="1503" spans="1:12" s="26" customFormat="1" x14ac:dyDescent="0.2">
      <c r="A1503" s="159">
        <v>46</v>
      </c>
      <c r="B1503" s="209" t="s">
        <v>1715</v>
      </c>
      <c r="C1503" s="161" t="s">
        <v>57</v>
      </c>
      <c r="D1503" s="161">
        <v>10</v>
      </c>
      <c r="E1503" s="207">
        <v>2030.6000000000001</v>
      </c>
      <c r="F1503" s="201">
        <f t="shared" si="355"/>
        <v>20306</v>
      </c>
      <c r="G1503" s="161" t="s">
        <v>122</v>
      </c>
      <c r="H1503" s="132"/>
      <c r="I1503" s="212">
        <f t="shared" si="358"/>
        <v>1.6</v>
      </c>
      <c r="J1503" s="212">
        <f t="shared" si="359"/>
        <v>2030.6000000000001</v>
      </c>
      <c r="K1503" s="212">
        <f t="shared" si="354"/>
        <v>3248.9600000000005</v>
      </c>
      <c r="L1503" s="30"/>
    </row>
    <row r="1504" spans="1:12" s="26" customFormat="1" x14ac:dyDescent="0.2">
      <c r="A1504" s="159">
        <v>47</v>
      </c>
      <c r="B1504" s="209" t="s">
        <v>918</v>
      </c>
      <c r="C1504" s="161" t="s">
        <v>57</v>
      </c>
      <c r="D1504" s="161">
        <v>10</v>
      </c>
      <c r="E1504" s="207">
        <v>2030.6000000000001</v>
      </c>
      <c r="F1504" s="201">
        <f t="shared" si="355"/>
        <v>20306</v>
      </c>
      <c r="G1504" s="161" t="s">
        <v>122</v>
      </c>
      <c r="H1504" s="132"/>
      <c r="I1504" s="212">
        <f t="shared" si="358"/>
        <v>1.6</v>
      </c>
      <c r="J1504" s="212">
        <f t="shared" si="359"/>
        <v>2030.6000000000001</v>
      </c>
      <c r="K1504" s="212">
        <f t="shared" si="354"/>
        <v>3248.9600000000005</v>
      </c>
      <c r="L1504" s="30"/>
    </row>
    <row r="1505" spans="1:12" s="26" customFormat="1" x14ac:dyDescent="0.2">
      <c r="A1505" s="159">
        <v>48</v>
      </c>
      <c r="B1505" s="209" t="s">
        <v>1716</v>
      </c>
      <c r="C1505" s="161" t="s">
        <v>57</v>
      </c>
      <c r="D1505" s="161">
        <v>20</v>
      </c>
      <c r="E1505" s="207">
        <v>2717</v>
      </c>
      <c r="F1505" s="201">
        <f t="shared" si="355"/>
        <v>54340</v>
      </c>
      <c r="G1505" s="161" t="s">
        <v>122</v>
      </c>
      <c r="H1505" s="132"/>
      <c r="I1505" s="212">
        <f t="shared" si="358"/>
        <v>3.2</v>
      </c>
      <c r="J1505" s="212">
        <f t="shared" si="359"/>
        <v>2717</v>
      </c>
      <c r="K1505" s="212">
        <f t="shared" si="354"/>
        <v>8694.4</v>
      </c>
      <c r="L1505" s="30"/>
    </row>
    <row r="1506" spans="1:12" s="26" customFormat="1" x14ac:dyDescent="0.2">
      <c r="A1506" s="159">
        <v>49</v>
      </c>
      <c r="B1506" s="209" t="s">
        <v>1717</v>
      </c>
      <c r="C1506" s="161" t="s">
        <v>57</v>
      </c>
      <c r="D1506" s="161">
        <v>20</v>
      </c>
      <c r="E1506" s="207">
        <v>2508</v>
      </c>
      <c r="F1506" s="201">
        <f t="shared" si="355"/>
        <v>50160</v>
      </c>
      <c r="G1506" s="161" t="s">
        <v>122</v>
      </c>
      <c r="H1506" s="132"/>
      <c r="I1506" s="212">
        <f t="shared" si="358"/>
        <v>3.2</v>
      </c>
      <c r="J1506" s="212">
        <f t="shared" si="359"/>
        <v>2508</v>
      </c>
      <c r="K1506" s="212">
        <f t="shared" si="354"/>
        <v>8025.6</v>
      </c>
      <c r="L1506" s="30"/>
    </row>
    <row r="1507" spans="1:12" s="26" customFormat="1" x14ac:dyDescent="0.2">
      <c r="A1507" s="159">
        <v>50</v>
      </c>
      <c r="B1507" s="209" t="s">
        <v>919</v>
      </c>
      <c r="C1507" s="161" t="s">
        <v>57</v>
      </c>
      <c r="D1507" s="161">
        <v>20</v>
      </c>
      <c r="E1507" s="207">
        <v>3432.0000000000005</v>
      </c>
      <c r="F1507" s="201">
        <f t="shared" si="355"/>
        <v>68640.000000000015</v>
      </c>
      <c r="G1507" s="161" t="s">
        <v>122</v>
      </c>
      <c r="H1507" s="132"/>
      <c r="I1507" s="212">
        <f t="shared" si="358"/>
        <v>3.2</v>
      </c>
      <c r="J1507" s="212">
        <f t="shared" si="359"/>
        <v>3432.0000000000005</v>
      </c>
      <c r="K1507" s="212">
        <f t="shared" si="354"/>
        <v>10982.400000000001</v>
      </c>
      <c r="L1507" s="30"/>
    </row>
    <row r="1508" spans="1:12" s="26" customFormat="1" x14ac:dyDescent="0.2">
      <c r="A1508" s="159">
        <v>51</v>
      </c>
      <c r="B1508" s="209" t="s">
        <v>1718</v>
      </c>
      <c r="C1508" s="161" t="s">
        <v>57</v>
      </c>
      <c r="D1508" s="161">
        <v>10</v>
      </c>
      <c r="E1508" s="207">
        <v>3432.0000000000005</v>
      </c>
      <c r="F1508" s="201">
        <f t="shared" si="355"/>
        <v>34320.000000000007</v>
      </c>
      <c r="G1508" s="161" t="s">
        <v>122</v>
      </c>
      <c r="H1508" s="132"/>
      <c r="I1508" s="212">
        <f t="shared" si="358"/>
        <v>1.6</v>
      </c>
      <c r="J1508" s="212">
        <f t="shared" si="359"/>
        <v>3432.0000000000005</v>
      </c>
      <c r="K1508" s="212">
        <f t="shared" si="354"/>
        <v>5491.2000000000007</v>
      </c>
      <c r="L1508" s="30"/>
    </row>
    <row r="1509" spans="1:12" s="26" customFormat="1" x14ac:dyDescent="0.2">
      <c r="A1509" s="159">
        <v>52</v>
      </c>
      <c r="B1509" s="209" t="s">
        <v>920</v>
      </c>
      <c r="C1509" s="161" t="s">
        <v>57</v>
      </c>
      <c r="D1509" s="161">
        <v>10</v>
      </c>
      <c r="E1509" s="207">
        <v>4752</v>
      </c>
      <c r="F1509" s="201">
        <f t="shared" si="355"/>
        <v>47520</v>
      </c>
      <c r="G1509" s="161" t="s">
        <v>122</v>
      </c>
      <c r="H1509" s="132"/>
      <c r="I1509" s="212">
        <f t="shared" si="358"/>
        <v>1.6</v>
      </c>
      <c r="J1509" s="212">
        <f t="shared" si="359"/>
        <v>4752</v>
      </c>
      <c r="K1509" s="212">
        <f t="shared" si="354"/>
        <v>7603.2000000000007</v>
      </c>
      <c r="L1509" s="30"/>
    </row>
    <row r="1510" spans="1:12" s="26" customFormat="1" x14ac:dyDescent="0.2">
      <c r="A1510" s="159">
        <v>53</v>
      </c>
      <c r="B1510" s="209" t="s">
        <v>1719</v>
      </c>
      <c r="C1510" s="161" t="s">
        <v>57</v>
      </c>
      <c r="D1510" s="161">
        <v>10</v>
      </c>
      <c r="E1510" s="207">
        <v>5544</v>
      </c>
      <c r="F1510" s="201">
        <f t="shared" si="355"/>
        <v>55440</v>
      </c>
      <c r="G1510" s="161" t="s">
        <v>122</v>
      </c>
      <c r="H1510" s="132"/>
      <c r="I1510" s="212">
        <f t="shared" si="358"/>
        <v>1.6</v>
      </c>
      <c r="J1510" s="212">
        <f t="shared" si="359"/>
        <v>5544</v>
      </c>
      <c r="K1510" s="212">
        <f t="shared" ref="K1510:K1543" si="360">I1510*J1510</f>
        <v>8870.4</v>
      </c>
      <c r="L1510" s="30"/>
    </row>
    <row r="1511" spans="1:12" s="26" customFormat="1" x14ac:dyDescent="0.2">
      <c r="A1511" s="159">
        <v>54</v>
      </c>
      <c r="B1511" s="209" t="s">
        <v>921</v>
      </c>
      <c r="C1511" s="161" t="s">
        <v>57</v>
      </c>
      <c r="D1511" s="161">
        <v>1</v>
      </c>
      <c r="E1511" s="207">
        <v>6270.0000000000009</v>
      </c>
      <c r="F1511" s="201">
        <f t="shared" si="355"/>
        <v>6270.0000000000009</v>
      </c>
      <c r="G1511" s="161" t="s">
        <v>122</v>
      </c>
      <c r="H1511" s="132"/>
      <c r="I1511" s="212">
        <f t="shared" si="358"/>
        <v>0.16</v>
      </c>
      <c r="J1511" s="212">
        <f t="shared" si="359"/>
        <v>6270.0000000000009</v>
      </c>
      <c r="K1511" s="212">
        <f t="shared" si="360"/>
        <v>1003.2000000000002</v>
      </c>
      <c r="L1511" s="30"/>
    </row>
    <row r="1512" spans="1:12" s="26" customFormat="1" x14ac:dyDescent="0.2">
      <c r="A1512" s="159">
        <v>55</v>
      </c>
      <c r="B1512" s="209" t="s">
        <v>922</v>
      </c>
      <c r="C1512" s="161" t="s">
        <v>57</v>
      </c>
      <c r="D1512" s="161">
        <v>1</v>
      </c>
      <c r="E1512" s="207">
        <v>14729.000000000002</v>
      </c>
      <c r="F1512" s="201">
        <f t="shared" si="355"/>
        <v>14729.000000000002</v>
      </c>
      <c r="G1512" s="161" t="s">
        <v>122</v>
      </c>
      <c r="H1512" s="132"/>
      <c r="I1512" s="212">
        <f t="shared" si="358"/>
        <v>0.16</v>
      </c>
      <c r="J1512" s="212">
        <f t="shared" si="359"/>
        <v>14729.000000000002</v>
      </c>
      <c r="K1512" s="212">
        <f t="shared" si="360"/>
        <v>2356.6400000000003</v>
      </c>
      <c r="L1512" s="30"/>
    </row>
    <row r="1513" spans="1:12" s="26" customFormat="1" x14ac:dyDescent="0.2">
      <c r="A1513" s="159">
        <v>56</v>
      </c>
      <c r="B1513" s="209" t="s">
        <v>923</v>
      </c>
      <c r="C1513" s="161" t="s">
        <v>57</v>
      </c>
      <c r="D1513" s="161">
        <v>1</v>
      </c>
      <c r="E1513" s="207">
        <v>11870.1</v>
      </c>
      <c r="F1513" s="201">
        <f t="shared" si="355"/>
        <v>11870.1</v>
      </c>
      <c r="G1513" s="161" t="s">
        <v>122</v>
      </c>
      <c r="H1513" s="132"/>
      <c r="I1513" s="212">
        <f t="shared" si="358"/>
        <v>0.16</v>
      </c>
      <c r="J1513" s="212">
        <f t="shared" si="359"/>
        <v>11870.1</v>
      </c>
      <c r="K1513" s="212">
        <f t="shared" si="360"/>
        <v>1899.2160000000001</v>
      </c>
      <c r="L1513" s="30"/>
    </row>
    <row r="1514" spans="1:12" s="26" customFormat="1" x14ac:dyDescent="0.2">
      <c r="A1514" s="159">
        <v>57</v>
      </c>
      <c r="B1514" s="209" t="s">
        <v>924</v>
      </c>
      <c r="C1514" s="161" t="s">
        <v>57</v>
      </c>
      <c r="D1514" s="161">
        <v>1</v>
      </c>
      <c r="E1514" s="207">
        <v>26472.600000000002</v>
      </c>
      <c r="F1514" s="201">
        <f t="shared" si="355"/>
        <v>26472.600000000002</v>
      </c>
      <c r="G1514" s="161" t="s">
        <v>122</v>
      </c>
      <c r="H1514" s="132"/>
      <c r="I1514" s="212">
        <f t="shared" si="358"/>
        <v>0.16</v>
      </c>
      <c r="J1514" s="212">
        <f t="shared" si="359"/>
        <v>26472.600000000002</v>
      </c>
      <c r="K1514" s="212">
        <f t="shared" si="360"/>
        <v>4235.616</v>
      </c>
      <c r="L1514" s="30"/>
    </row>
    <row r="1515" spans="1:12" s="26" customFormat="1" x14ac:dyDescent="0.2">
      <c r="A1515" s="159">
        <v>58</v>
      </c>
      <c r="B1515" s="209" t="s">
        <v>925</v>
      </c>
      <c r="C1515" s="161" t="s">
        <v>57</v>
      </c>
      <c r="D1515" s="161">
        <v>1</v>
      </c>
      <c r="E1515" s="207">
        <v>27720.000000000004</v>
      </c>
      <c r="F1515" s="201">
        <f t="shared" si="355"/>
        <v>27720.000000000004</v>
      </c>
      <c r="G1515" s="161" t="s">
        <v>122</v>
      </c>
      <c r="H1515" s="132"/>
      <c r="I1515" s="212">
        <f t="shared" si="358"/>
        <v>0.16</v>
      </c>
      <c r="J1515" s="212">
        <f t="shared" si="359"/>
        <v>27720.000000000004</v>
      </c>
      <c r="K1515" s="212">
        <f t="shared" si="360"/>
        <v>4435.2000000000007</v>
      </c>
      <c r="L1515" s="30"/>
    </row>
    <row r="1516" spans="1:12" s="26" customFormat="1" x14ac:dyDescent="0.2">
      <c r="A1516" s="159">
        <v>59</v>
      </c>
      <c r="B1516" s="209" t="s">
        <v>926</v>
      </c>
      <c r="C1516" s="161" t="s">
        <v>195</v>
      </c>
      <c r="D1516" s="161">
        <v>5</v>
      </c>
      <c r="E1516" s="207">
        <v>8957.5200000000023</v>
      </c>
      <c r="F1516" s="201">
        <f t="shared" si="355"/>
        <v>44787.600000000013</v>
      </c>
      <c r="G1516" s="161" t="s">
        <v>122</v>
      </c>
      <c r="H1516" s="132"/>
      <c r="I1516" s="212">
        <f t="shared" si="358"/>
        <v>0.8</v>
      </c>
      <c r="J1516" s="212">
        <f t="shared" si="359"/>
        <v>8957.5200000000023</v>
      </c>
      <c r="K1516" s="212">
        <f t="shared" si="360"/>
        <v>7166.0160000000024</v>
      </c>
      <c r="L1516" s="30"/>
    </row>
    <row r="1517" spans="1:12" s="26" customFormat="1" x14ac:dyDescent="0.2">
      <c r="A1517" s="159">
        <v>60</v>
      </c>
      <c r="B1517" s="209" t="s">
        <v>927</v>
      </c>
      <c r="C1517" s="161" t="s">
        <v>768</v>
      </c>
      <c r="D1517" s="161">
        <v>5</v>
      </c>
      <c r="E1517" s="207">
        <v>95706.6</v>
      </c>
      <c r="F1517" s="201">
        <f t="shared" si="355"/>
        <v>478533</v>
      </c>
      <c r="G1517" s="161" t="s">
        <v>122</v>
      </c>
      <c r="H1517" s="132"/>
      <c r="I1517" s="212">
        <f t="shared" si="358"/>
        <v>0.8</v>
      </c>
      <c r="J1517" s="212">
        <f t="shared" si="359"/>
        <v>95706.6</v>
      </c>
      <c r="K1517" s="212">
        <f t="shared" si="360"/>
        <v>76565.280000000013</v>
      </c>
      <c r="L1517" s="30"/>
    </row>
    <row r="1518" spans="1:12" s="26" customFormat="1" x14ac:dyDescent="0.2">
      <c r="A1518" s="159">
        <v>61</v>
      </c>
      <c r="B1518" s="209" t="s">
        <v>928</v>
      </c>
      <c r="C1518" s="161" t="s">
        <v>195</v>
      </c>
      <c r="D1518" s="161">
        <v>1</v>
      </c>
      <c r="E1518" s="207">
        <v>51446.780000000006</v>
      </c>
      <c r="F1518" s="201">
        <f t="shared" ref="F1518:F1522" si="361">D1518*E1518</f>
        <v>51446.780000000006</v>
      </c>
      <c r="G1518" s="161" t="s">
        <v>122</v>
      </c>
      <c r="H1518" s="132"/>
      <c r="I1518" s="212">
        <f t="shared" ref="I1518:I1522" si="362">D1518*0.16</f>
        <v>0.16</v>
      </c>
      <c r="J1518" s="212">
        <f t="shared" ref="J1518:J1522" si="363">E1518</f>
        <v>51446.780000000006</v>
      </c>
      <c r="K1518" s="212">
        <f t="shared" si="360"/>
        <v>8231.484800000002</v>
      </c>
      <c r="L1518" s="30"/>
    </row>
    <row r="1519" spans="1:12" s="26" customFormat="1" x14ac:dyDescent="0.2">
      <c r="A1519" s="159">
        <v>62</v>
      </c>
      <c r="B1519" s="209" t="s">
        <v>929</v>
      </c>
      <c r="C1519" s="161" t="s">
        <v>57</v>
      </c>
      <c r="D1519" s="161">
        <v>4</v>
      </c>
      <c r="E1519" s="207">
        <v>9350</v>
      </c>
      <c r="F1519" s="201">
        <f t="shared" si="361"/>
        <v>37400</v>
      </c>
      <c r="G1519" s="161" t="s">
        <v>122</v>
      </c>
      <c r="H1519" s="132"/>
      <c r="I1519" s="212">
        <f t="shared" si="362"/>
        <v>0.64</v>
      </c>
      <c r="J1519" s="212">
        <f t="shared" si="363"/>
        <v>9350</v>
      </c>
      <c r="K1519" s="212">
        <f t="shared" si="360"/>
        <v>5984</v>
      </c>
      <c r="L1519" s="30"/>
    </row>
    <row r="1520" spans="1:12" s="26" customFormat="1" x14ac:dyDescent="0.2">
      <c r="A1520" s="159">
        <v>63</v>
      </c>
      <c r="B1520" s="209" t="s">
        <v>930</v>
      </c>
      <c r="C1520" s="161" t="s">
        <v>57</v>
      </c>
      <c r="D1520" s="161">
        <v>3</v>
      </c>
      <c r="E1520" s="207">
        <v>35750</v>
      </c>
      <c r="F1520" s="201">
        <f t="shared" si="361"/>
        <v>107250</v>
      </c>
      <c r="G1520" s="161" t="s">
        <v>122</v>
      </c>
      <c r="H1520" s="132"/>
      <c r="I1520" s="212">
        <f t="shared" si="362"/>
        <v>0.48</v>
      </c>
      <c r="J1520" s="212">
        <f t="shared" si="363"/>
        <v>35750</v>
      </c>
      <c r="K1520" s="212">
        <f t="shared" si="360"/>
        <v>17160</v>
      </c>
      <c r="L1520" s="30"/>
    </row>
    <row r="1521" spans="1:12" s="26" customFormat="1" x14ac:dyDescent="0.2">
      <c r="A1521" s="159">
        <v>64</v>
      </c>
      <c r="B1521" s="209" t="s">
        <v>931</v>
      </c>
      <c r="C1521" s="161" t="s">
        <v>768</v>
      </c>
      <c r="D1521" s="161">
        <v>5</v>
      </c>
      <c r="E1521" s="207">
        <v>59389.000000000007</v>
      </c>
      <c r="F1521" s="201">
        <f t="shared" si="361"/>
        <v>296945.00000000006</v>
      </c>
      <c r="G1521" s="161" t="s">
        <v>122</v>
      </c>
      <c r="H1521" s="132"/>
      <c r="I1521" s="212">
        <f t="shared" si="362"/>
        <v>0.8</v>
      </c>
      <c r="J1521" s="212">
        <f t="shared" si="363"/>
        <v>59389.000000000007</v>
      </c>
      <c r="K1521" s="212">
        <f t="shared" si="360"/>
        <v>47511.200000000012</v>
      </c>
      <c r="L1521" s="30"/>
    </row>
    <row r="1522" spans="1:12" s="26" customFormat="1" x14ac:dyDescent="0.2">
      <c r="A1522" s="159">
        <v>65</v>
      </c>
      <c r="B1522" s="209" t="s">
        <v>932</v>
      </c>
      <c r="C1522" s="161" t="s">
        <v>768</v>
      </c>
      <c r="D1522" s="161">
        <v>20</v>
      </c>
      <c r="E1522" s="207">
        <v>39325</v>
      </c>
      <c r="F1522" s="201">
        <f t="shared" si="361"/>
        <v>786500</v>
      </c>
      <c r="G1522" s="161" t="s">
        <v>122</v>
      </c>
      <c r="H1522" s="132"/>
      <c r="I1522" s="212">
        <f t="shared" si="362"/>
        <v>3.2</v>
      </c>
      <c r="J1522" s="212">
        <f t="shared" si="363"/>
        <v>39325</v>
      </c>
      <c r="K1522" s="212">
        <f t="shared" si="360"/>
        <v>125840</v>
      </c>
      <c r="L1522" s="30"/>
    </row>
    <row r="1523" spans="1:12" s="26" customFormat="1" ht="13.5" x14ac:dyDescent="0.25">
      <c r="A1523" s="159"/>
      <c r="B1523" s="299" t="s">
        <v>1122</v>
      </c>
      <c r="C1523" s="299"/>
      <c r="D1523" s="299"/>
      <c r="E1523" s="299"/>
      <c r="F1523" s="213">
        <f>SUM(F1458:F1522)</f>
        <v>3581856.0799999996</v>
      </c>
      <c r="G1523" s="213"/>
      <c r="H1523" s="213"/>
      <c r="I1523" s="213"/>
      <c r="J1523" s="213"/>
      <c r="K1523" s="213">
        <f>SUM(K1458:K1522)</f>
        <v>573096.97280000011</v>
      </c>
      <c r="L1523" s="30"/>
    </row>
    <row r="1524" spans="1:12" s="26" customFormat="1" ht="13.5" x14ac:dyDescent="0.2">
      <c r="A1524" s="159"/>
      <c r="B1524" s="300" t="s">
        <v>1285</v>
      </c>
      <c r="C1524" s="301"/>
      <c r="D1524" s="301"/>
      <c r="E1524" s="301"/>
      <c r="F1524" s="301"/>
      <c r="G1524" s="302"/>
      <c r="H1524" s="132"/>
      <c r="I1524" s="212"/>
      <c r="J1524" s="212"/>
      <c r="K1524" s="212"/>
      <c r="L1524" s="30"/>
    </row>
    <row r="1525" spans="1:12" s="26" customFormat="1" x14ac:dyDescent="0.2">
      <c r="A1525" s="159">
        <v>1</v>
      </c>
      <c r="B1525" s="209" t="s">
        <v>935</v>
      </c>
      <c r="C1525" s="161" t="s">
        <v>57</v>
      </c>
      <c r="D1525" s="161">
        <f>50+500</f>
        <v>550</v>
      </c>
      <c r="E1525" s="207">
        <v>620.40000000000009</v>
      </c>
      <c r="F1525" s="201">
        <f t="shared" ref="F1525:F1534" si="364">D1525*E1525</f>
        <v>341220.00000000006</v>
      </c>
      <c r="G1525" s="161" t="s">
        <v>122</v>
      </c>
      <c r="H1525" s="132"/>
      <c r="I1525" s="212">
        <f t="shared" ref="I1525:I1534" si="365">D1525*0.16</f>
        <v>88</v>
      </c>
      <c r="J1525" s="212">
        <f t="shared" ref="J1525:J1534" si="366">E1525</f>
        <v>620.40000000000009</v>
      </c>
      <c r="K1525" s="212">
        <f t="shared" si="360"/>
        <v>54595.200000000012</v>
      </c>
      <c r="L1525" s="30"/>
    </row>
    <row r="1526" spans="1:12" s="26" customFormat="1" x14ac:dyDescent="0.2">
      <c r="A1526" s="159">
        <v>2</v>
      </c>
      <c r="B1526" s="209" t="s">
        <v>1720</v>
      </c>
      <c r="C1526" s="161" t="s">
        <v>57</v>
      </c>
      <c r="D1526" s="161">
        <f>140+1000</f>
        <v>1140</v>
      </c>
      <c r="E1526" s="207">
        <v>810.70000000000016</v>
      </c>
      <c r="F1526" s="201">
        <f t="shared" si="364"/>
        <v>924198.00000000023</v>
      </c>
      <c r="G1526" s="161" t="s">
        <v>122</v>
      </c>
      <c r="H1526" s="132"/>
      <c r="I1526" s="212">
        <f t="shared" si="365"/>
        <v>182.4</v>
      </c>
      <c r="J1526" s="212">
        <f t="shared" si="366"/>
        <v>810.70000000000016</v>
      </c>
      <c r="K1526" s="212">
        <f t="shared" si="360"/>
        <v>147871.68000000002</v>
      </c>
      <c r="L1526" s="30"/>
    </row>
    <row r="1527" spans="1:12" s="26" customFormat="1" x14ac:dyDescent="0.2">
      <c r="A1527" s="159">
        <v>3</v>
      </c>
      <c r="B1527" s="209" t="s">
        <v>938</v>
      </c>
      <c r="C1527" s="161" t="s">
        <v>57</v>
      </c>
      <c r="D1527" s="161">
        <v>60</v>
      </c>
      <c r="E1527" s="207">
        <v>1415.7</v>
      </c>
      <c r="F1527" s="201">
        <f t="shared" si="364"/>
        <v>84942</v>
      </c>
      <c r="G1527" s="161" t="s">
        <v>122</v>
      </c>
      <c r="H1527" s="132"/>
      <c r="I1527" s="212">
        <f t="shared" si="365"/>
        <v>9.6</v>
      </c>
      <c r="J1527" s="212">
        <f t="shared" si="366"/>
        <v>1415.7</v>
      </c>
      <c r="K1527" s="212">
        <f t="shared" si="360"/>
        <v>13590.72</v>
      </c>
      <c r="L1527" s="30"/>
    </row>
    <row r="1528" spans="1:12" s="26" customFormat="1" x14ac:dyDescent="0.2">
      <c r="A1528" s="159">
        <v>4</v>
      </c>
      <c r="B1528" s="209" t="s">
        <v>939</v>
      </c>
      <c r="C1528" s="161" t="s">
        <v>57</v>
      </c>
      <c r="D1528" s="161">
        <v>15</v>
      </c>
      <c r="E1528" s="207">
        <v>748.00000000000011</v>
      </c>
      <c r="F1528" s="201">
        <f t="shared" si="364"/>
        <v>11220.000000000002</v>
      </c>
      <c r="G1528" s="161" t="s">
        <v>122</v>
      </c>
      <c r="H1528" s="132"/>
      <c r="I1528" s="212">
        <f t="shared" si="365"/>
        <v>2.4</v>
      </c>
      <c r="J1528" s="212">
        <f t="shared" si="366"/>
        <v>748.00000000000011</v>
      </c>
      <c r="K1528" s="212">
        <f t="shared" si="360"/>
        <v>1795.2000000000003</v>
      </c>
      <c r="L1528" s="30"/>
    </row>
    <row r="1529" spans="1:12" s="26" customFormat="1" x14ac:dyDescent="0.2">
      <c r="A1529" s="159">
        <v>5</v>
      </c>
      <c r="B1529" s="209" t="s">
        <v>940</v>
      </c>
      <c r="C1529" s="161" t="s">
        <v>57</v>
      </c>
      <c r="D1529" s="161">
        <f>35+500</f>
        <v>535</v>
      </c>
      <c r="E1529" s="207">
        <v>818.40000000000009</v>
      </c>
      <c r="F1529" s="201">
        <f t="shared" si="364"/>
        <v>437844.00000000006</v>
      </c>
      <c r="G1529" s="161" t="s">
        <v>122</v>
      </c>
      <c r="H1529" s="132"/>
      <c r="I1529" s="212">
        <f t="shared" si="365"/>
        <v>85.600000000000009</v>
      </c>
      <c r="J1529" s="212">
        <f t="shared" si="366"/>
        <v>818.40000000000009</v>
      </c>
      <c r="K1529" s="212">
        <f t="shared" si="360"/>
        <v>70055.040000000008</v>
      </c>
      <c r="L1529" s="30"/>
    </row>
    <row r="1530" spans="1:12" s="26" customFormat="1" x14ac:dyDescent="0.2">
      <c r="A1530" s="159">
        <v>6</v>
      </c>
      <c r="B1530" s="209" t="s">
        <v>941</v>
      </c>
      <c r="C1530" s="161" t="s">
        <v>57</v>
      </c>
      <c r="D1530" s="161">
        <f>130+1000</f>
        <v>1130</v>
      </c>
      <c r="E1530" s="207">
        <v>1320</v>
      </c>
      <c r="F1530" s="201">
        <f t="shared" si="364"/>
        <v>1491600</v>
      </c>
      <c r="G1530" s="161" t="s">
        <v>122</v>
      </c>
      <c r="H1530" s="132"/>
      <c r="I1530" s="212">
        <f t="shared" si="365"/>
        <v>180.8</v>
      </c>
      <c r="J1530" s="212">
        <f t="shared" si="366"/>
        <v>1320</v>
      </c>
      <c r="K1530" s="212">
        <f t="shared" si="360"/>
        <v>238656.00000000003</v>
      </c>
      <c r="L1530" s="30"/>
    </row>
    <row r="1531" spans="1:12" s="26" customFormat="1" x14ac:dyDescent="0.2">
      <c r="A1531" s="159">
        <v>7</v>
      </c>
      <c r="B1531" s="209" t="s">
        <v>942</v>
      </c>
      <c r="C1531" s="161" t="s">
        <v>57</v>
      </c>
      <c r="D1531" s="161">
        <v>100</v>
      </c>
      <c r="E1531" s="207">
        <v>3267.0000000000009</v>
      </c>
      <c r="F1531" s="201">
        <f t="shared" si="364"/>
        <v>326700.00000000012</v>
      </c>
      <c r="G1531" s="161" t="s">
        <v>122</v>
      </c>
      <c r="H1531" s="132"/>
      <c r="I1531" s="212">
        <f t="shared" si="365"/>
        <v>16</v>
      </c>
      <c r="J1531" s="212">
        <f t="shared" si="366"/>
        <v>3267.0000000000009</v>
      </c>
      <c r="K1531" s="212">
        <f t="shared" si="360"/>
        <v>52272.000000000015</v>
      </c>
      <c r="L1531" s="30"/>
    </row>
    <row r="1532" spans="1:12" s="26" customFormat="1" x14ac:dyDescent="0.2">
      <c r="A1532" s="159">
        <v>8</v>
      </c>
      <c r="B1532" s="209" t="s">
        <v>943</v>
      </c>
      <c r="C1532" s="161" t="s">
        <v>57</v>
      </c>
      <c r="D1532" s="161">
        <v>100</v>
      </c>
      <c r="E1532" s="207">
        <v>2772</v>
      </c>
      <c r="F1532" s="201">
        <f t="shared" si="364"/>
        <v>277200</v>
      </c>
      <c r="G1532" s="161" t="s">
        <v>122</v>
      </c>
      <c r="H1532" s="132"/>
      <c r="I1532" s="212">
        <f t="shared" si="365"/>
        <v>16</v>
      </c>
      <c r="J1532" s="212">
        <f t="shared" si="366"/>
        <v>2772</v>
      </c>
      <c r="K1532" s="212">
        <f t="shared" si="360"/>
        <v>44352</v>
      </c>
      <c r="L1532" s="30"/>
    </row>
    <row r="1533" spans="1:12" s="26" customFormat="1" x14ac:dyDescent="0.2">
      <c r="A1533" s="159">
        <v>9</v>
      </c>
      <c r="B1533" s="209" t="s">
        <v>944</v>
      </c>
      <c r="C1533" s="161" t="s">
        <v>57</v>
      </c>
      <c r="D1533" s="161">
        <v>40</v>
      </c>
      <c r="E1533" s="207">
        <v>3542.0000000000005</v>
      </c>
      <c r="F1533" s="201">
        <f t="shared" si="364"/>
        <v>141680.00000000003</v>
      </c>
      <c r="G1533" s="161" t="s">
        <v>122</v>
      </c>
      <c r="H1533" s="132"/>
      <c r="I1533" s="212">
        <f t="shared" si="365"/>
        <v>6.4</v>
      </c>
      <c r="J1533" s="212">
        <f t="shared" si="366"/>
        <v>3542.0000000000005</v>
      </c>
      <c r="K1533" s="212">
        <f t="shared" si="360"/>
        <v>22668.800000000003</v>
      </c>
      <c r="L1533" s="30"/>
    </row>
    <row r="1534" spans="1:12" s="26" customFormat="1" x14ac:dyDescent="0.2">
      <c r="A1534" s="159">
        <v>10</v>
      </c>
      <c r="B1534" s="209" t="s">
        <v>947</v>
      </c>
      <c r="C1534" s="161" t="s">
        <v>57</v>
      </c>
      <c r="D1534" s="161">
        <v>100</v>
      </c>
      <c r="E1534" s="207">
        <v>19250</v>
      </c>
      <c r="F1534" s="201">
        <f t="shared" si="364"/>
        <v>1925000</v>
      </c>
      <c r="G1534" s="161" t="s">
        <v>122</v>
      </c>
      <c r="H1534" s="132"/>
      <c r="I1534" s="212">
        <f t="shared" si="365"/>
        <v>16</v>
      </c>
      <c r="J1534" s="212">
        <f t="shared" si="366"/>
        <v>19250</v>
      </c>
      <c r="K1534" s="212">
        <f t="shared" si="360"/>
        <v>308000</v>
      </c>
      <c r="L1534" s="30"/>
    </row>
    <row r="1535" spans="1:12" s="26" customFormat="1" ht="13.5" x14ac:dyDescent="0.2">
      <c r="A1535" s="159"/>
      <c r="B1535" s="299" t="s">
        <v>1122</v>
      </c>
      <c r="C1535" s="299"/>
      <c r="D1535" s="299"/>
      <c r="E1535" s="299"/>
      <c r="F1535" s="196">
        <f>SUM(F1525:F1534)</f>
        <v>5961604</v>
      </c>
      <c r="G1535" s="196"/>
      <c r="H1535" s="196"/>
      <c r="I1535" s="196"/>
      <c r="J1535" s="196"/>
      <c r="K1535" s="196">
        <f>SUM(K1525:K1534)</f>
        <v>953856.64000000013</v>
      </c>
      <c r="L1535" s="30"/>
    </row>
    <row r="1536" spans="1:12" s="26" customFormat="1" ht="13.5" x14ac:dyDescent="0.2">
      <c r="A1536" s="159"/>
      <c r="B1536" s="300" t="s">
        <v>949</v>
      </c>
      <c r="C1536" s="301"/>
      <c r="D1536" s="301"/>
      <c r="E1536" s="301"/>
      <c r="F1536" s="301"/>
      <c r="G1536" s="302"/>
      <c r="H1536" s="132"/>
      <c r="I1536" s="212">
        <f t="shared" ref="I1536:I1543" si="367">D1536*0.16</f>
        <v>0</v>
      </c>
      <c r="J1536" s="212">
        <f t="shared" ref="J1536:J1543" si="368">E1536</f>
        <v>0</v>
      </c>
      <c r="K1536" s="212">
        <f t="shared" si="360"/>
        <v>0</v>
      </c>
      <c r="L1536" s="30"/>
    </row>
    <row r="1537" spans="1:12" s="26" customFormat="1" x14ac:dyDescent="0.2">
      <c r="A1537" s="159">
        <v>1</v>
      </c>
      <c r="B1537" s="209" t="s">
        <v>950</v>
      </c>
      <c r="C1537" s="161" t="s">
        <v>126</v>
      </c>
      <c r="D1537" s="161">
        <v>30</v>
      </c>
      <c r="E1537" s="207">
        <v>2295.9750000000004</v>
      </c>
      <c r="F1537" s="201">
        <f t="shared" ref="F1537:F1543" si="369">D1537*E1537</f>
        <v>68879.250000000015</v>
      </c>
      <c r="G1537" s="161" t="s">
        <v>122</v>
      </c>
      <c r="H1537" s="132"/>
      <c r="I1537" s="212">
        <f t="shared" si="367"/>
        <v>4.8</v>
      </c>
      <c r="J1537" s="212">
        <f t="shared" si="368"/>
        <v>2295.9750000000004</v>
      </c>
      <c r="K1537" s="212">
        <f t="shared" si="360"/>
        <v>11020.680000000002</v>
      </c>
      <c r="L1537" s="30"/>
    </row>
    <row r="1538" spans="1:12" s="26" customFormat="1" x14ac:dyDescent="0.2">
      <c r="A1538" s="159">
        <v>2</v>
      </c>
      <c r="B1538" s="209" t="s">
        <v>951</v>
      </c>
      <c r="C1538" s="161" t="s">
        <v>126</v>
      </c>
      <c r="D1538" s="161">
        <v>50</v>
      </c>
      <c r="E1538" s="207">
        <v>2310</v>
      </c>
      <c r="F1538" s="201">
        <f t="shared" si="369"/>
        <v>115500</v>
      </c>
      <c r="G1538" s="161" t="s">
        <v>122</v>
      </c>
      <c r="H1538" s="132"/>
      <c r="I1538" s="212">
        <f t="shared" si="367"/>
        <v>8</v>
      </c>
      <c r="J1538" s="212">
        <f t="shared" si="368"/>
        <v>2310</v>
      </c>
      <c r="K1538" s="212">
        <f t="shared" si="360"/>
        <v>18480</v>
      </c>
      <c r="L1538" s="30"/>
    </row>
    <row r="1539" spans="1:12" s="26" customFormat="1" x14ac:dyDescent="0.2">
      <c r="A1539" s="159">
        <v>3</v>
      </c>
      <c r="B1539" s="209" t="s">
        <v>952</v>
      </c>
      <c r="C1539" s="161" t="s">
        <v>126</v>
      </c>
      <c r="D1539" s="161">
        <v>55</v>
      </c>
      <c r="E1539" s="207">
        <v>2255</v>
      </c>
      <c r="F1539" s="201">
        <f t="shared" si="369"/>
        <v>124025</v>
      </c>
      <c r="G1539" s="161" t="s">
        <v>122</v>
      </c>
      <c r="H1539" s="132"/>
      <c r="I1539" s="212">
        <f t="shared" si="367"/>
        <v>8.8000000000000007</v>
      </c>
      <c r="J1539" s="212">
        <f t="shared" si="368"/>
        <v>2255</v>
      </c>
      <c r="K1539" s="212">
        <f t="shared" si="360"/>
        <v>19844</v>
      </c>
      <c r="L1539" s="30"/>
    </row>
    <row r="1540" spans="1:12" s="26" customFormat="1" x14ac:dyDescent="0.2">
      <c r="A1540" s="159">
        <v>4</v>
      </c>
      <c r="B1540" s="209" t="s">
        <v>953</v>
      </c>
      <c r="C1540" s="161" t="s">
        <v>126</v>
      </c>
      <c r="D1540" s="161">
        <v>55</v>
      </c>
      <c r="E1540" s="207">
        <v>2310</v>
      </c>
      <c r="F1540" s="201">
        <f t="shared" si="369"/>
        <v>127050</v>
      </c>
      <c r="G1540" s="161" t="s">
        <v>122</v>
      </c>
      <c r="H1540" s="132"/>
      <c r="I1540" s="212">
        <f t="shared" si="367"/>
        <v>8.8000000000000007</v>
      </c>
      <c r="J1540" s="212">
        <f t="shared" si="368"/>
        <v>2310</v>
      </c>
      <c r="K1540" s="212">
        <f t="shared" si="360"/>
        <v>20328</v>
      </c>
      <c r="L1540" s="30"/>
    </row>
    <row r="1541" spans="1:12" s="26" customFormat="1" x14ac:dyDescent="0.2">
      <c r="A1541" s="159">
        <v>5</v>
      </c>
      <c r="B1541" s="209" t="s">
        <v>954</v>
      </c>
      <c r="C1541" s="161" t="s">
        <v>126</v>
      </c>
      <c r="D1541" s="161">
        <v>55</v>
      </c>
      <c r="E1541" s="207">
        <v>2310</v>
      </c>
      <c r="F1541" s="201">
        <f t="shared" si="369"/>
        <v>127050</v>
      </c>
      <c r="G1541" s="161" t="s">
        <v>122</v>
      </c>
      <c r="H1541" s="132"/>
      <c r="I1541" s="212">
        <f t="shared" si="367"/>
        <v>8.8000000000000007</v>
      </c>
      <c r="J1541" s="212">
        <f t="shared" si="368"/>
        <v>2310</v>
      </c>
      <c r="K1541" s="212">
        <f t="shared" si="360"/>
        <v>20328</v>
      </c>
      <c r="L1541" s="30"/>
    </row>
    <row r="1542" spans="1:12" s="26" customFormat="1" x14ac:dyDescent="0.2">
      <c r="A1542" s="159">
        <v>6</v>
      </c>
      <c r="B1542" s="209" t="s">
        <v>955</v>
      </c>
      <c r="C1542" s="161" t="s">
        <v>126</v>
      </c>
      <c r="D1542" s="161">
        <v>5</v>
      </c>
      <c r="E1542" s="207">
        <v>2310</v>
      </c>
      <c r="F1542" s="201">
        <f t="shared" si="369"/>
        <v>11550</v>
      </c>
      <c r="G1542" s="161" t="s">
        <v>122</v>
      </c>
      <c r="H1542" s="132"/>
      <c r="I1542" s="212">
        <f t="shared" si="367"/>
        <v>0.8</v>
      </c>
      <c r="J1542" s="212">
        <f t="shared" si="368"/>
        <v>2310</v>
      </c>
      <c r="K1542" s="212">
        <f t="shared" si="360"/>
        <v>1848</v>
      </c>
      <c r="L1542" s="30"/>
    </row>
    <row r="1543" spans="1:12" s="26" customFormat="1" x14ac:dyDescent="0.2">
      <c r="A1543" s="159">
        <v>7</v>
      </c>
      <c r="B1543" s="209" t="s">
        <v>956</v>
      </c>
      <c r="C1543" s="161" t="s">
        <v>126</v>
      </c>
      <c r="D1543" s="161">
        <v>30</v>
      </c>
      <c r="E1543" s="207">
        <v>2640</v>
      </c>
      <c r="F1543" s="201">
        <f t="shared" si="369"/>
        <v>79200</v>
      </c>
      <c r="G1543" s="161" t="s">
        <v>122</v>
      </c>
      <c r="H1543" s="132"/>
      <c r="I1543" s="212">
        <f t="shared" si="367"/>
        <v>4.8</v>
      </c>
      <c r="J1543" s="212">
        <f t="shared" si="368"/>
        <v>2640</v>
      </c>
      <c r="K1543" s="212">
        <f t="shared" si="360"/>
        <v>12672</v>
      </c>
      <c r="L1543" s="30"/>
    </row>
    <row r="1544" spans="1:12" s="26" customFormat="1" ht="13.5" x14ac:dyDescent="0.25">
      <c r="A1544" s="159"/>
      <c r="B1544" s="299" t="s">
        <v>1122</v>
      </c>
      <c r="C1544" s="299"/>
      <c r="D1544" s="299"/>
      <c r="E1544" s="299"/>
      <c r="F1544" s="213">
        <f>SUM(F1537:F1543)</f>
        <v>653254.25</v>
      </c>
      <c r="G1544" s="213"/>
      <c r="H1544" s="213"/>
      <c r="I1544" s="213"/>
      <c r="J1544" s="213"/>
      <c r="K1544" s="213">
        <f>SUM(K1537:K1543)</f>
        <v>104520.68</v>
      </c>
      <c r="L1544" s="30"/>
    </row>
    <row r="1545" spans="1:12" s="26" customFormat="1" ht="13.5" x14ac:dyDescent="0.2">
      <c r="A1545" s="159"/>
      <c r="B1545" s="300" t="s">
        <v>957</v>
      </c>
      <c r="C1545" s="301"/>
      <c r="D1545" s="301"/>
      <c r="E1545" s="301"/>
      <c r="F1545" s="301"/>
      <c r="G1545" s="302"/>
      <c r="H1545" s="132"/>
      <c r="I1545" s="212">
        <f t="shared" ref="I1545:I1554" si="370">D1545*0.16</f>
        <v>0</v>
      </c>
      <c r="J1545" s="212">
        <f t="shared" ref="J1545:J1554" si="371">E1545</f>
        <v>0</v>
      </c>
      <c r="K1545" s="212">
        <f t="shared" ref="K1545:K1602" si="372">I1545*J1545</f>
        <v>0</v>
      </c>
      <c r="L1545" s="30"/>
    </row>
    <row r="1546" spans="1:12" s="26" customFormat="1" x14ac:dyDescent="0.2">
      <c r="A1546" s="159">
        <v>1</v>
      </c>
      <c r="B1546" s="209" t="s">
        <v>1721</v>
      </c>
      <c r="C1546" s="161" t="s">
        <v>57</v>
      </c>
      <c r="D1546" s="161">
        <v>20</v>
      </c>
      <c r="E1546" s="207">
        <v>4435.2000000000007</v>
      </c>
      <c r="F1546" s="201">
        <f t="shared" ref="F1546:F1554" si="373">D1546*E1546</f>
        <v>88704.000000000015</v>
      </c>
      <c r="G1546" s="161" t="s">
        <v>122</v>
      </c>
      <c r="H1546" s="132"/>
      <c r="I1546" s="212">
        <f t="shared" si="370"/>
        <v>3.2</v>
      </c>
      <c r="J1546" s="212">
        <f t="shared" si="371"/>
        <v>4435.2000000000007</v>
      </c>
      <c r="K1546" s="212">
        <f t="shared" si="372"/>
        <v>14192.640000000003</v>
      </c>
      <c r="L1546" s="30"/>
    </row>
    <row r="1547" spans="1:12" s="26" customFormat="1" x14ac:dyDescent="0.2">
      <c r="A1547" s="159">
        <v>2</v>
      </c>
      <c r="B1547" s="209" t="s">
        <v>959</v>
      </c>
      <c r="C1547" s="161" t="s">
        <v>57</v>
      </c>
      <c r="D1547" s="161">
        <v>10</v>
      </c>
      <c r="E1547" s="207">
        <v>4435.2000000000007</v>
      </c>
      <c r="F1547" s="201">
        <f t="shared" si="373"/>
        <v>44352.000000000007</v>
      </c>
      <c r="G1547" s="161" t="s">
        <v>122</v>
      </c>
      <c r="H1547" s="132"/>
      <c r="I1547" s="212">
        <f t="shared" si="370"/>
        <v>1.6</v>
      </c>
      <c r="J1547" s="212">
        <f t="shared" si="371"/>
        <v>4435.2000000000007</v>
      </c>
      <c r="K1547" s="212">
        <f t="shared" si="372"/>
        <v>7096.3200000000015</v>
      </c>
      <c r="L1547" s="30"/>
    </row>
    <row r="1548" spans="1:12" s="26" customFormat="1" x14ac:dyDescent="0.2">
      <c r="A1548" s="159">
        <v>3</v>
      </c>
      <c r="B1548" s="209" t="s">
        <v>960</v>
      </c>
      <c r="C1548" s="161" t="s">
        <v>57</v>
      </c>
      <c r="D1548" s="161">
        <v>20</v>
      </c>
      <c r="E1548" s="207">
        <v>4435.2000000000007</v>
      </c>
      <c r="F1548" s="201">
        <f t="shared" si="373"/>
        <v>88704.000000000015</v>
      </c>
      <c r="G1548" s="161" t="s">
        <v>122</v>
      </c>
      <c r="H1548" s="132"/>
      <c r="I1548" s="212">
        <f t="shared" si="370"/>
        <v>3.2</v>
      </c>
      <c r="J1548" s="212">
        <f t="shared" si="371"/>
        <v>4435.2000000000007</v>
      </c>
      <c r="K1548" s="212">
        <f t="shared" si="372"/>
        <v>14192.640000000003</v>
      </c>
      <c r="L1548" s="30"/>
    </row>
    <row r="1549" spans="1:12" s="26" customFormat="1" x14ac:dyDescent="0.2">
      <c r="A1549" s="159">
        <v>4</v>
      </c>
      <c r="B1549" s="209" t="s">
        <v>961</v>
      </c>
      <c r="C1549" s="161" t="s">
        <v>57</v>
      </c>
      <c r="D1549" s="161">
        <v>10</v>
      </c>
      <c r="E1549" s="207">
        <v>4435.2000000000007</v>
      </c>
      <c r="F1549" s="201">
        <f t="shared" si="373"/>
        <v>44352.000000000007</v>
      </c>
      <c r="G1549" s="161" t="s">
        <v>122</v>
      </c>
      <c r="H1549" s="132"/>
      <c r="I1549" s="212">
        <f t="shared" si="370"/>
        <v>1.6</v>
      </c>
      <c r="J1549" s="212">
        <f t="shared" si="371"/>
        <v>4435.2000000000007</v>
      </c>
      <c r="K1549" s="212">
        <f t="shared" si="372"/>
        <v>7096.3200000000015</v>
      </c>
      <c r="L1549" s="30"/>
    </row>
    <row r="1550" spans="1:12" s="26" customFormat="1" x14ac:dyDescent="0.2">
      <c r="A1550" s="159">
        <v>5</v>
      </c>
      <c r="B1550" s="209" t="s">
        <v>962</v>
      </c>
      <c r="C1550" s="161" t="s">
        <v>57</v>
      </c>
      <c r="D1550" s="161">
        <v>10</v>
      </c>
      <c r="E1550" s="207">
        <v>5434</v>
      </c>
      <c r="F1550" s="201">
        <f t="shared" si="373"/>
        <v>54340</v>
      </c>
      <c r="G1550" s="161" t="s">
        <v>122</v>
      </c>
      <c r="H1550" s="132"/>
      <c r="I1550" s="212">
        <f t="shared" si="370"/>
        <v>1.6</v>
      </c>
      <c r="J1550" s="212">
        <f t="shared" si="371"/>
        <v>5434</v>
      </c>
      <c r="K1550" s="212">
        <f t="shared" si="372"/>
        <v>8694.4</v>
      </c>
      <c r="L1550" s="30"/>
    </row>
    <row r="1551" spans="1:12" s="26" customFormat="1" x14ac:dyDescent="0.2">
      <c r="A1551" s="159">
        <v>6</v>
      </c>
      <c r="B1551" s="209" t="s">
        <v>963</v>
      </c>
      <c r="C1551" s="161" t="s">
        <v>57</v>
      </c>
      <c r="D1551" s="161">
        <v>10</v>
      </c>
      <c r="E1551" s="207">
        <v>5434</v>
      </c>
      <c r="F1551" s="201">
        <f t="shared" si="373"/>
        <v>54340</v>
      </c>
      <c r="G1551" s="161" t="s">
        <v>122</v>
      </c>
      <c r="H1551" s="132"/>
      <c r="I1551" s="212">
        <f t="shared" si="370"/>
        <v>1.6</v>
      </c>
      <c r="J1551" s="212">
        <f t="shared" si="371"/>
        <v>5434</v>
      </c>
      <c r="K1551" s="212">
        <f t="shared" si="372"/>
        <v>8694.4</v>
      </c>
      <c r="L1551" s="30"/>
    </row>
    <row r="1552" spans="1:12" s="26" customFormat="1" x14ac:dyDescent="0.2">
      <c r="A1552" s="159">
        <v>7</v>
      </c>
      <c r="B1552" s="209" t="s">
        <v>964</v>
      </c>
      <c r="C1552" s="161" t="s">
        <v>57</v>
      </c>
      <c r="D1552" s="161">
        <v>20</v>
      </c>
      <c r="E1552" s="207">
        <v>5434</v>
      </c>
      <c r="F1552" s="201">
        <f t="shared" si="373"/>
        <v>108680</v>
      </c>
      <c r="G1552" s="161" t="s">
        <v>122</v>
      </c>
      <c r="H1552" s="132"/>
      <c r="I1552" s="212">
        <f t="shared" si="370"/>
        <v>3.2</v>
      </c>
      <c r="J1552" s="212">
        <f t="shared" si="371"/>
        <v>5434</v>
      </c>
      <c r="K1552" s="212">
        <f t="shared" si="372"/>
        <v>17388.8</v>
      </c>
      <c r="L1552" s="30"/>
    </row>
    <row r="1553" spans="1:12" s="26" customFormat="1" x14ac:dyDescent="0.2">
      <c r="A1553" s="159">
        <v>8</v>
      </c>
      <c r="B1553" s="209" t="s">
        <v>965</v>
      </c>
      <c r="C1553" s="161" t="s">
        <v>57</v>
      </c>
      <c r="D1553" s="161">
        <v>10</v>
      </c>
      <c r="E1553" s="207">
        <v>2257.2000000000003</v>
      </c>
      <c r="F1553" s="201">
        <f t="shared" si="373"/>
        <v>22572.000000000004</v>
      </c>
      <c r="G1553" s="161" t="s">
        <v>122</v>
      </c>
      <c r="H1553" s="132"/>
      <c r="I1553" s="212">
        <f t="shared" si="370"/>
        <v>1.6</v>
      </c>
      <c r="J1553" s="212">
        <f t="shared" si="371"/>
        <v>2257.2000000000003</v>
      </c>
      <c r="K1553" s="212">
        <f t="shared" si="372"/>
        <v>3611.5200000000004</v>
      </c>
      <c r="L1553" s="30"/>
    </row>
    <row r="1554" spans="1:12" s="26" customFormat="1" x14ac:dyDescent="0.2">
      <c r="A1554" s="159">
        <v>9</v>
      </c>
      <c r="B1554" s="209" t="s">
        <v>966</v>
      </c>
      <c r="C1554" s="161" t="s">
        <v>57</v>
      </c>
      <c r="D1554" s="161">
        <v>380</v>
      </c>
      <c r="E1554" s="207">
        <v>686.40000000000009</v>
      </c>
      <c r="F1554" s="201">
        <f t="shared" si="373"/>
        <v>260832.00000000003</v>
      </c>
      <c r="G1554" s="161" t="s">
        <v>122</v>
      </c>
      <c r="H1554" s="132"/>
      <c r="I1554" s="212">
        <f t="shared" si="370"/>
        <v>60.800000000000004</v>
      </c>
      <c r="J1554" s="212">
        <f t="shared" si="371"/>
        <v>686.40000000000009</v>
      </c>
      <c r="K1554" s="212">
        <f t="shared" si="372"/>
        <v>41733.12000000001</v>
      </c>
      <c r="L1554" s="30"/>
    </row>
    <row r="1555" spans="1:12" s="26" customFormat="1" ht="13.5" x14ac:dyDescent="0.25">
      <c r="A1555" s="159"/>
      <c r="B1555" s="299" t="s">
        <v>1122</v>
      </c>
      <c r="C1555" s="299"/>
      <c r="D1555" s="299"/>
      <c r="E1555" s="299"/>
      <c r="F1555" s="213">
        <f>SUM(F1546:F1554)</f>
        <v>766876.00000000012</v>
      </c>
      <c r="G1555" s="213"/>
      <c r="H1555" s="213"/>
      <c r="I1555" s="213"/>
      <c r="J1555" s="213"/>
      <c r="K1555" s="213">
        <f>SUM(K1546:K1554)</f>
        <v>122700.16000000002</v>
      </c>
      <c r="L1555" s="30"/>
    </row>
    <row r="1556" spans="1:12" s="26" customFormat="1" ht="13.5" x14ac:dyDescent="0.2">
      <c r="A1556" s="159"/>
      <c r="B1556" s="300" t="s">
        <v>967</v>
      </c>
      <c r="C1556" s="301"/>
      <c r="D1556" s="301"/>
      <c r="E1556" s="301"/>
      <c r="F1556" s="301"/>
      <c r="G1556" s="302"/>
      <c r="H1556" s="132"/>
      <c r="I1556" s="212">
        <f t="shared" ref="I1556:I1587" si="374">D1556*0.16</f>
        <v>0</v>
      </c>
      <c r="J1556" s="212">
        <f t="shared" ref="J1556:J1587" si="375">E1556</f>
        <v>0</v>
      </c>
      <c r="K1556" s="212">
        <f t="shared" si="372"/>
        <v>0</v>
      </c>
      <c r="L1556" s="30"/>
    </row>
    <row r="1557" spans="1:12" s="26" customFormat="1" x14ac:dyDescent="0.2">
      <c r="A1557" s="159">
        <v>1</v>
      </c>
      <c r="B1557" s="209" t="s">
        <v>968</v>
      </c>
      <c r="C1557" s="161" t="s">
        <v>195</v>
      </c>
      <c r="D1557" s="161">
        <v>1</v>
      </c>
      <c r="E1557" s="207">
        <v>818.40000000000009</v>
      </c>
      <c r="F1557" s="201">
        <f t="shared" ref="F1557:F1620" si="376">D1557*E1557</f>
        <v>818.40000000000009</v>
      </c>
      <c r="G1557" s="161" t="s">
        <v>122</v>
      </c>
      <c r="H1557" s="132"/>
      <c r="I1557" s="212">
        <f t="shared" si="374"/>
        <v>0.16</v>
      </c>
      <c r="J1557" s="212">
        <f t="shared" si="375"/>
        <v>818.40000000000009</v>
      </c>
      <c r="K1557" s="212">
        <f t="shared" si="372"/>
        <v>130.94400000000002</v>
      </c>
      <c r="L1557" s="30"/>
    </row>
    <row r="1558" spans="1:12" s="26" customFormat="1" x14ac:dyDescent="0.2">
      <c r="A1558" s="159">
        <v>2</v>
      </c>
      <c r="B1558" s="209" t="s">
        <v>969</v>
      </c>
      <c r="C1558" s="161" t="s">
        <v>195</v>
      </c>
      <c r="D1558" s="161">
        <v>1</v>
      </c>
      <c r="E1558" s="207">
        <v>818.40000000000009</v>
      </c>
      <c r="F1558" s="201">
        <f t="shared" si="376"/>
        <v>818.40000000000009</v>
      </c>
      <c r="G1558" s="161" t="s">
        <v>122</v>
      </c>
      <c r="H1558" s="132"/>
      <c r="I1558" s="212">
        <f t="shared" si="374"/>
        <v>0.16</v>
      </c>
      <c r="J1558" s="212">
        <f t="shared" si="375"/>
        <v>818.40000000000009</v>
      </c>
      <c r="K1558" s="212">
        <f t="shared" si="372"/>
        <v>130.94400000000002</v>
      </c>
      <c r="L1558" s="30"/>
    </row>
    <row r="1559" spans="1:12" s="26" customFormat="1" x14ac:dyDescent="0.2">
      <c r="A1559" s="159">
        <v>3</v>
      </c>
      <c r="B1559" s="209" t="s">
        <v>970</v>
      </c>
      <c r="C1559" s="161" t="s">
        <v>195</v>
      </c>
      <c r="D1559" s="161">
        <v>4</v>
      </c>
      <c r="E1559" s="207">
        <v>1037.3</v>
      </c>
      <c r="F1559" s="201">
        <f t="shared" si="376"/>
        <v>4149.2</v>
      </c>
      <c r="G1559" s="161" t="s">
        <v>122</v>
      </c>
      <c r="H1559" s="132"/>
      <c r="I1559" s="212">
        <f t="shared" si="374"/>
        <v>0.64</v>
      </c>
      <c r="J1559" s="212">
        <f t="shared" si="375"/>
        <v>1037.3</v>
      </c>
      <c r="K1559" s="212">
        <f t="shared" si="372"/>
        <v>663.87199999999996</v>
      </c>
      <c r="L1559" s="30"/>
    </row>
    <row r="1560" spans="1:12" s="26" customFormat="1" x14ac:dyDescent="0.2">
      <c r="A1560" s="159">
        <v>4</v>
      </c>
      <c r="B1560" s="209" t="s">
        <v>971</v>
      </c>
      <c r="C1560" s="161" t="s">
        <v>195</v>
      </c>
      <c r="D1560" s="161">
        <v>4</v>
      </c>
      <c r="E1560" s="207">
        <v>1045</v>
      </c>
      <c r="F1560" s="201">
        <f t="shared" si="376"/>
        <v>4180</v>
      </c>
      <c r="G1560" s="161" t="s">
        <v>122</v>
      </c>
      <c r="H1560" s="132"/>
      <c r="I1560" s="212">
        <f t="shared" si="374"/>
        <v>0.64</v>
      </c>
      <c r="J1560" s="212">
        <f t="shared" si="375"/>
        <v>1045</v>
      </c>
      <c r="K1560" s="212">
        <f t="shared" si="372"/>
        <v>668.80000000000007</v>
      </c>
      <c r="L1560" s="30"/>
    </row>
    <row r="1561" spans="1:12" s="26" customFormat="1" x14ac:dyDescent="0.2">
      <c r="A1561" s="159">
        <v>5</v>
      </c>
      <c r="B1561" s="209" t="s">
        <v>972</v>
      </c>
      <c r="C1561" s="161" t="s">
        <v>195</v>
      </c>
      <c r="D1561" s="161">
        <v>4</v>
      </c>
      <c r="E1561" s="207">
        <v>1045</v>
      </c>
      <c r="F1561" s="201">
        <f t="shared" si="376"/>
        <v>4180</v>
      </c>
      <c r="G1561" s="161" t="s">
        <v>122</v>
      </c>
      <c r="H1561" s="132"/>
      <c r="I1561" s="212">
        <f t="shared" si="374"/>
        <v>0.64</v>
      </c>
      <c r="J1561" s="212">
        <f t="shared" si="375"/>
        <v>1045</v>
      </c>
      <c r="K1561" s="212">
        <f t="shared" si="372"/>
        <v>668.80000000000007</v>
      </c>
      <c r="L1561" s="30"/>
    </row>
    <row r="1562" spans="1:12" s="26" customFormat="1" x14ac:dyDescent="0.2">
      <c r="A1562" s="159">
        <v>6</v>
      </c>
      <c r="B1562" s="209" t="s">
        <v>973</v>
      </c>
      <c r="C1562" s="161" t="s">
        <v>195</v>
      </c>
      <c r="D1562" s="161">
        <v>4</v>
      </c>
      <c r="E1562" s="207">
        <v>1320</v>
      </c>
      <c r="F1562" s="201">
        <f t="shared" si="376"/>
        <v>5280</v>
      </c>
      <c r="G1562" s="161" t="s">
        <v>122</v>
      </c>
      <c r="H1562" s="132"/>
      <c r="I1562" s="212">
        <f t="shared" si="374"/>
        <v>0.64</v>
      </c>
      <c r="J1562" s="212">
        <f t="shared" si="375"/>
        <v>1320</v>
      </c>
      <c r="K1562" s="212">
        <f t="shared" si="372"/>
        <v>844.80000000000007</v>
      </c>
      <c r="L1562" s="30"/>
    </row>
    <row r="1563" spans="1:12" s="26" customFormat="1" x14ac:dyDescent="0.2">
      <c r="A1563" s="159">
        <v>7</v>
      </c>
      <c r="B1563" s="209" t="s">
        <v>974</v>
      </c>
      <c r="C1563" s="161" t="s">
        <v>195</v>
      </c>
      <c r="D1563" s="161">
        <v>4</v>
      </c>
      <c r="E1563" s="207">
        <v>1430.0000000000002</v>
      </c>
      <c r="F1563" s="201">
        <f t="shared" si="376"/>
        <v>5720.0000000000009</v>
      </c>
      <c r="G1563" s="161" t="s">
        <v>122</v>
      </c>
      <c r="H1563" s="132"/>
      <c r="I1563" s="212">
        <f t="shared" si="374"/>
        <v>0.64</v>
      </c>
      <c r="J1563" s="212">
        <f t="shared" si="375"/>
        <v>1430.0000000000002</v>
      </c>
      <c r="K1563" s="212">
        <f t="shared" si="372"/>
        <v>915.20000000000016</v>
      </c>
      <c r="L1563" s="30"/>
    </row>
    <row r="1564" spans="1:12" s="26" customFormat="1" x14ac:dyDescent="0.2">
      <c r="A1564" s="159">
        <v>8</v>
      </c>
      <c r="B1564" s="209" t="s">
        <v>975</v>
      </c>
      <c r="C1564" s="161" t="s">
        <v>195</v>
      </c>
      <c r="D1564" s="161">
        <v>4</v>
      </c>
      <c r="E1564" s="207">
        <v>1801.8000000000002</v>
      </c>
      <c r="F1564" s="201">
        <f t="shared" si="376"/>
        <v>7207.2000000000007</v>
      </c>
      <c r="G1564" s="161" t="s">
        <v>122</v>
      </c>
      <c r="H1564" s="132"/>
      <c r="I1564" s="212">
        <f t="shared" si="374"/>
        <v>0.64</v>
      </c>
      <c r="J1564" s="212">
        <f t="shared" si="375"/>
        <v>1801.8000000000002</v>
      </c>
      <c r="K1564" s="212">
        <f t="shared" si="372"/>
        <v>1153.152</v>
      </c>
      <c r="L1564" s="30"/>
    </row>
    <row r="1565" spans="1:12" s="26" customFormat="1" x14ac:dyDescent="0.2">
      <c r="A1565" s="159">
        <v>9</v>
      </c>
      <c r="B1565" s="209" t="s">
        <v>976</v>
      </c>
      <c r="C1565" s="161" t="s">
        <v>195</v>
      </c>
      <c r="D1565" s="161">
        <v>4</v>
      </c>
      <c r="E1565" s="207">
        <v>1980.0000000000002</v>
      </c>
      <c r="F1565" s="201">
        <f t="shared" si="376"/>
        <v>7920.0000000000009</v>
      </c>
      <c r="G1565" s="161" t="s">
        <v>122</v>
      </c>
      <c r="H1565" s="132"/>
      <c r="I1565" s="212">
        <f t="shared" si="374"/>
        <v>0.64</v>
      </c>
      <c r="J1565" s="212">
        <f t="shared" si="375"/>
        <v>1980.0000000000002</v>
      </c>
      <c r="K1565" s="212">
        <f t="shared" si="372"/>
        <v>1267.2000000000003</v>
      </c>
      <c r="L1565" s="30"/>
    </row>
    <row r="1566" spans="1:12" s="26" customFormat="1" x14ac:dyDescent="0.2">
      <c r="A1566" s="159">
        <v>10</v>
      </c>
      <c r="B1566" s="209" t="s">
        <v>977</v>
      </c>
      <c r="C1566" s="161" t="s">
        <v>195</v>
      </c>
      <c r="D1566" s="161">
        <v>4</v>
      </c>
      <c r="E1566" s="207">
        <v>2079</v>
      </c>
      <c r="F1566" s="201">
        <f t="shared" si="376"/>
        <v>8316</v>
      </c>
      <c r="G1566" s="161" t="s">
        <v>122</v>
      </c>
      <c r="H1566" s="132"/>
      <c r="I1566" s="212">
        <f t="shared" si="374"/>
        <v>0.64</v>
      </c>
      <c r="J1566" s="212">
        <f t="shared" si="375"/>
        <v>2079</v>
      </c>
      <c r="K1566" s="212">
        <f t="shared" si="372"/>
        <v>1330.56</v>
      </c>
      <c r="L1566" s="30"/>
    </row>
    <row r="1567" spans="1:12" s="26" customFormat="1" x14ac:dyDescent="0.2">
      <c r="A1567" s="159">
        <v>11</v>
      </c>
      <c r="B1567" s="209" t="s">
        <v>978</v>
      </c>
      <c r="C1567" s="161" t="s">
        <v>195</v>
      </c>
      <c r="D1567" s="161">
        <v>4</v>
      </c>
      <c r="E1567" s="207">
        <v>2079</v>
      </c>
      <c r="F1567" s="201">
        <f t="shared" si="376"/>
        <v>8316</v>
      </c>
      <c r="G1567" s="161" t="s">
        <v>122</v>
      </c>
      <c r="H1567" s="132"/>
      <c r="I1567" s="212">
        <f t="shared" si="374"/>
        <v>0.64</v>
      </c>
      <c r="J1567" s="212">
        <f t="shared" si="375"/>
        <v>2079</v>
      </c>
      <c r="K1567" s="212">
        <f t="shared" si="372"/>
        <v>1330.56</v>
      </c>
      <c r="L1567" s="30"/>
    </row>
    <row r="1568" spans="1:12" s="26" customFormat="1" x14ac:dyDescent="0.2">
      <c r="A1568" s="159">
        <v>12</v>
      </c>
      <c r="B1568" s="209" t="s">
        <v>979</v>
      </c>
      <c r="C1568" s="161" t="s">
        <v>195</v>
      </c>
      <c r="D1568" s="161">
        <v>3</v>
      </c>
      <c r="E1568" s="207">
        <v>2402.4</v>
      </c>
      <c r="F1568" s="201">
        <f t="shared" si="376"/>
        <v>7207.2000000000007</v>
      </c>
      <c r="G1568" s="161" t="s">
        <v>122</v>
      </c>
      <c r="H1568" s="132"/>
      <c r="I1568" s="212">
        <f t="shared" si="374"/>
        <v>0.48</v>
      </c>
      <c r="J1568" s="212">
        <f t="shared" si="375"/>
        <v>2402.4</v>
      </c>
      <c r="K1568" s="212">
        <f t="shared" si="372"/>
        <v>1153.152</v>
      </c>
      <c r="L1568" s="30"/>
    </row>
    <row r="1569" spans="1:12" s="26" customFormat="1" x14ac:dyDescent="0.2">
      <c r="A1569" s="159">
        <v>13</v>
      </c>
      <c r="B1569" s="209" t="s">
        <v>980</v>
      </c>
      <c r="C1569" s="161" t="s">
        <v>195</v>
      </c>
      <c r="D1569" s="161">
        <v>3</v>
      </c>
      <c r="E1569" s="207">
        <v>2402.4</v>
      </c>
      <c r="F1569" s="201">
        <f t="shared" si="376"/>
        <v>7207.2000000000007</v>
      </c>
      <c r="G1569" s="161" t="s">
        <v>122</v>
      </c>
      <c r="H1569" s="132"/>
      <c r="I1569" s="212">
        <f t="shared" si="374"/>
        <v>0.48</v>
      </c>
      <c r="J1569" s="212">
        <f t="shared" si="375"/>
        <v>2402.4</v>
      </c>
      <c r="K1569" s="212">
        <f t="shared" si="372"/>
        <v>1153.152</v>
      </c>
      <c r="L1569" s="30"/>
    </row>
    <row r="1570" spans="1:12" s="26" customFormat="1" x14ac:dyDescent="0.2">
      <c r="A1570" s="159">
        <v>14</v>
      </c>
      <c r="B1570" s="209" t="s">
        <v>981</v>
      </c>
      <c r="C1570" s="161" t="s">
        <v>195</v>
      </c>
      <c r="D1570" s="161">
        <v>3</v>
      </c>
      <c r="E1570" s="207">
        <v>2402.4</v>
      </c>
      <c r="F1570" s="201">
        <f t="shared" si="376"/>
        <v>7207.2000000000007</v>
      </c>
      <c r="G1570" s="161" t="s">
        <v>122</v>
      </c>
      <c r="H1570" s="132"/>
      <c r="I1570" s="212">
        <f t="shared" si="374"/>
        <v>0.48</v>
      </c>
      <c r="J1570" s="212">
        <f t="shared" si="375"/>
        <v>2402.4</v>
      </c>
      <c r="K1570" s="212">
        <f t="shared" si="372"/>
        <v>1153.152</v>
      </c>
      <c r="L1570" s="30"/>
    </row>
    <row r="1571" spans="1:12" s="26" customFormat="1" x14ac:dyDescent="0.2">
      <c r="A1571" s="159">
        <v>15</v>
      </c>
      <c r="B1571" s="209" t="s">
        <v>982</v>
      </c>
      <c r="C1571" s="161" t="s">
        <v>195</v>
      </c>
      <c r="D1571" s="161">
        <v>3</v>
      </c>
      <c r="E1571" s="207">
        <v>2402.4</v>
      </c>
      <c r="F1571" s="201">
        <f t="shared" si="376"/>
        <v>7207.2000000000007</v>
      </c>
      <c r="G1571" s="161" t="s">
        <v>122</v>
      </c>
      <c r="H1571" s="132"/>
      <c r="I1571" s="212">
        <f t="shared" si="374"/>
        <v>0.48</v>
      </c>
      <c r="J1571" s="212">
        <f t="shared" si="375"/>
        <v>2402.4</v>
      </c>
      <c r="K1571" s="212">
        <f t="shared" si="372"/>
        <v>1153.152</v>
      </c>
      <c r="L1571" s="30"/>
    </row>
    <row r="1572" spans="1:12" s="26" customFormat="1" x14ac:dyDescent="0.2">
      <c r="A1572" s="159">
        <v>16</v>
      </c>
      <c r="B1572" s="209" t="s">
        <v>983</v>
      </c>
      <c r="C1572" s="161" t="s">
        <v>195</v>
      </c>
      <c r="D1572" s="161">
        <v>3</v>
      </c>
      <c r="E1572" s="207">
        <v>2402.4</v>
      </c>
      <c r="F1572" s="201">
        <f t="shared" si="376"/>
        <v>7207.2000000000007</v>
      </c>
      <c r="G1572" s="161" t="s">
        <v>122</v>
      </c>
      <c r="H1572" s="132"/>
      <c r="I1572" s="212">
        <f t="shared" si="374"/>
        <v>0.48</v>
      </c>
      <c r="J1572" s="212">
        <f t="shared" si="375"/>
        <v>2402.4</v>
      </c>
      <c r="K1572" s="212">
        <f t="shared" si="372"/>
        <v>1153.152</v>
      </c>
      <c r="L1572" s="30"/>
    </row>
    <row r="1573" spans="1:12" s="26" customFormat="1" x14ac:dyDescent="0.2">
      <c r="A1573" s="159">
        <v>17</v>
      </c>
      <c r="B1573" s="209" t="s">
        <v>984</v>
      </c>
      <c r="C1573" s="161" t="s">
        <v>195</v>
      </c>
      <c r="D1573" s="161">
        <v>3</v>
      </c>
      <c r="E1573" s="207">
        <v>2402.4</v>
      </c>
      <c r="F1573" s="201">
        <f t="shared" si="376"/>
        <v>7207.2000000000007</v>
      </c>
      <c r="G1573" s="161" t="s">
        <v>122</v>
      </c>
      <c r="H1573" s="132"/>
      <c r="I1573" s="212">
        <f t="shared" si="374"/>
        <v>0.48</v>
      </c>
      <c r="J1573" s="212">
        <f t="shared" si="375"/>
        <v>2402.4</v>
      </c>
      <c r="K1573" s="212">
        <f t="shared" si="372"/>
        <v>1153.152</v>
      </c>
      <c r="L1573" s="30"/>
    </row>
    <row r="1574" spans="1:12" s="26" customFormat="1" x14ac:dyDescent="0.2">
      <c r="A1574" s="159">
        <v>18</v>
      </c>
      <c r="B1574" s="209" t="s">
        <v>985</v>
      </c>
      <c r="C1574" s="161" t="s">
        <v>195</v>
      </c>
      <c r="D1574" s="161">
        <v>3</v>
      </c>
      <c r="E1574" s="207">
        <v>2402.4</v>
      </c>
      <c r="F1574" s="201">
        <f t="shared" si="376"/>
        <v>7207.2000000000007</v>
      </c>
      <c r="G1574" s="161" t="s">
        <v>122</v>
      </c>
      <c r="H1574" s="132"/>
      <c r="I1574" s="212">
        <f t="shared" si="374"/>
        <v>0.48</v>
      </c>
      <c r="J1574" s="212">
        <f t="shared" si="375"/>
        <v>2402.4</v>
      </c>
      <c r="K1574" s="212">
        <f t="shared" si="372"/>
        <v>1153.152</v>
      </c>
      <c r="L1574" s="30"/>
    </row>
    <row r="1575" spans="1:12" s="26" customFormat="1" x14ac:dyDescent="0.2">
      <c r="A1575" s="159">
        <v>19</v>
      </c>
      <c r="B1575" s="209" t="s">
        <v>986</v>
      </c>
      <c r="C1575" s="161" t="s">
        <v>195</v>
      </c>
      <c r="D1575" s="161">
        <v>3</v>
      </c>
      <c r="E1575" s="207">
        <v>1980.0000000000002</v>
      </c>
      <c r="F1575" s="201">
        <f t="shared" si="376"/>
        <v>5940.0000000000009</v>
      </c>
      <c r="G1575" s="161" t="s">
        <v>122</v>
      </c>
      <c r="H1575" s="132"/>
      <c r="I1575" s="212">
        <f t="shared" si="374"/>
        <v>0.48</v>
      </c>
      <c r="J1575" s="212">
        <f t="shared" si="375"/>
        <v>1980.0000000000002</v>
      </c>
      <c r="K1575" s="212">
        <f t="shared" si="372"/>
        <v>950.40000000000009</v>
      </c>
      <c r="L1575" s="30"/>
    </row>
    <row r="1576" spans="1:12" s="26" customFormat="1" x14ac:dyDescent="0.2">
      <c r="A1576" s="159">
        <v>20</v>
      </c>
      <c r="B1576" s="209" t="s">
        <v>987</v>
      </c>
      <c r="C1576" s="161" t="s">
        <v>195</v>
      </c>
      <c r="D1576" s="161">
        <v>5</v>
      </c>
      <c r="E1576" s="207">
        <v>1980.0000000000002</v>
      </c>
      <c r="F1576" s="201">
        <f t="shared" si="376"/>
        <v>9900.0000000000018</v>
      </c>
      <c r="G1576" s="161" t="s">
        <v>122</v>
      </c>
      <c r="H1576" s="132"/>
      <c r="I1576" s="212">
        <f t="shared" si="374"/>
        <v>0.8</v>
      </c>
      <c r="J1576" s="212">
        <f t="shared" si="375"/>
        <v>1980.0000000000002</v>
      </c>
      <c r="K1576" s="212">
        <f t="shared" si="372"/>
        <v>1584.0000000000002</v>
      </c>
      <c r="L1576" s="30"/>
    </row>
    <row r="1577" spans="1:12" s="26" customFormat="1" x14ac:dyDescent="0.2">
      <c r="A1577" s="159">
        <v>21</v>
      </c>
      <c r="B1577" s="209" t="s">
        <v>988</v>
      </c>
      <c r="C1577" s="161" t="s">
        <v>195</v>
      </c>
      <c r="D1577" s="161">
        <v>5</v>
      </c>
      <c r="E1577" s="207">
        <v>2101</v>
      </c>
      <c r="F1577" s="201">
        <f t="shared" si="376"/>
        <v>10505</v>
      </c>
      <c r="G1577" s="161" t="s">
        <v>122</v>
      </c>
      <c r="H1577" s="132"/>
      <c r="I1577" s="212">
        <f t="shared" si="374"/>
        <v>0.8</v>
      </c>
      <c r="J1577" s="212">
        <f t="shared" si="375"/>
        <v>2101</v>
      </c>
      <c r="K1577" s="212">
        <f t="shared" si="372"/>
        <v>1680.8000000000002</v>
      </c>
      <c r="L1577" s="30"/>
    </row>
    <row r="1578" spans="1:12" s="26" customFormat="1" x14ac:dyDescent="0.2">
      <c r="A1578" s="159">
        <v>22</v>
      </c>
      <c r="B1578" s="209" t="s">
        <v>989</v>
      </c>
      <c r="C1578" s="161" t="s">
        <v>195</v>
      </c>
      <c r="D1578" s="161">
        <v>5</v>
      </c>
      <c r="E1578" s="207">
        <v>2101</v>
      </c>
      <c r="F1578" s="201">
        <f t="shared" si="376"/>
        <v>10505</v>
      </c>
      <c r="G1578" s="161" t="s">
        <v>122</v>
      </c>
      <c r="H1578" s="132"/>
      <c r="I1578" s="212">
        <f t="shared" si="374"/>
        <v>0.8</v>
      </c>
      <c r="J1578" s="212">
        <f t="shared" si="375"/>
        <v>2101</v>
      </c>
      <c r="K1578" s="212">
        <f t="shared" si="372"/>
        <v>1680.8000000000002</v>
      </c>
      <c r="L1578" s="30"/>
    </row>
    <row r="1579" spans="1:12" s="26" customFormat="1" x14ac:dyDescent="0.2">
      <c r="A1579" s="159">
        <v>23</v>
      </c>
      <c r="B1579" s="209" t="s">
        <v>990</v>
      </c>
      <c r="C1579" s="161" t="s">
        <v>195</v>
      </c>
      <c r="D1579" s="161">
        <v>5</v>
      </c>
      <c r="E1579" s="207">
        <v>2200</v>
      </c>
      <c r="F1579" s="201">
        <f t="shared" si="376"/>
        <v>11000</v>
      </c>
      <c r="G1579" s="161" t="s">
        <v>122</v>
      </c>
      <c r="H1579" s="132"/>
      <c r="I1579" s="212">
        <f t="shared" si="374"/>
        <v>0.8</v>
      </c>
      <c r="J1579" s="212">
        <f t="shared" si="375"/>
        <v>2200</v>
      </c>
      <c r="K1579" s="212">
        <f t="shared" si="372"/>
        <v>1760</v>
      </c>
      <c r="L1579" s="30"/>
    </row>
    <row r="1580" spans="1:12" s="26" customFormat="1" x14ac:dyDescent="0.2">
      <c r="A1580" s="159">
        <v>24</v>
      </c>
      <c r="B1580" s="209" t="s">
        <v>991</v>
      </c>
      <c r="C1580" s="161" t="s">
        <v>195</v>
      </c>
      <c r="D1580" s="161">
        <v>5</v>
      </c>
      <c r="E1580" s="207">
        <v>2662</v>
      </c>
      <c r="F1580" s="201">
        <f t="shared" si="376"/>
        <v>13310</v>
      </c>
      <c r="G1580" s="161" t="s">
        <v>122</v>
      </c>
      <c r="H1580" s="132"/>
      <c r="I1580" s="212">
        <f t="shared" si="374"/>
        <v>0.8</v>
      </c>
      <c r="J1580" s="212">
        <f t="shared" si="375"/>
        <v>2662</v>
      </c>
      <c r="K1580" s="212">
        <f t="shared" si="372"/>
        <v>2129.6</v>
      </c>
      <c r="L1580" s="30"/>
    </row>
    <row r="1581" spans="1:12" s="26" customFormat="1" x14ac:dyDescent="0.2">
      <c r="A1581" s="159">
        <v>25</v>
      </c>
      <c r="B1581" s="209" t="s">
        <v>992</v>
      </c>
      <c r="C1581" s="161" t="s">
        <v>195</v>
      </c>
      <c r="D1581" s="161">
        <v>3</v>
      </c>
      <c r="E1581" s="207">
        <v>3267.0000000000005</v>
      </c>
      <c r="F1581" s="201">
        <f t="shared" si="376"/>
        <v>9801.0000000000018</v>
      </c>
      <c r="G1581" s="161" t="s">
        <v>122</v>
      </c>
      <c r="H1581" s="132"/>
      <c r="I1581" s="212">
        <f t="shared" si="374"/>
        <v>0.48</v>
      </c>
      <c r="J1581" s="212">
        <f t="shared" si="375"/>
        <v>3267.0000000000005</v>
      </c>
      <c r="K1581" s="212">
        <f t="shared" si="372"/>
        <v>1568.16</v>
      </c>
      <c r="L1581" s="30"/>
    </row>
    <row r="1582" spans="1:12" s="26" customFormat="1" x14ac:dyDescent="0.2">
      <c r="A1582" s="159">
        <v>26</v>
      </c>
      <c r="B1582" s="209" t="s">
        <v>993</v>
      </c>
      <c r="C1582" s="161" t="s">
        <v>195</v>
      </c>
      <c r="D1582" s="161">
        <v>5</v>
      </c>
      <c r="E1582" s="207">
        <v>3267.0000000000005</v>
      </c>
      <c r="F1582" s="201">
        <f t="shared" si="376"/>
        <v>16335.000000000002</v>
      </c>
      <c r="G1582" s="161" t="s">
        <v>122</v>
      </c>
      <c r="H1582" s="132"/>
      <c r="I1582" s="212">
        <f t="shared" si="374"/>
        <v>0.8</v>
      </c>
      <c r="J1582" s="212">
        <f t="shared" si="375"/>
        <v>3267.0000000000005</v>
      </c>
      <c r="K1582" s="212">
        <f t="shared" si="372"/>
        <v>2613.6000000000004</v>
      </c>
      <c r="L1582" s="30"/>
    </row>
    <row r="1583" spans="1:12" s="26" customFormat="1" x14ac:dyDescent="0.2">
      <c r="A1583" s="159">
        <v>27</v>
      </c>
      <c r="B1583" s="209" t="s">
        <v>994</v>
      </c>
      <c r="C1583" s="161" t="s">
        <v>195</v>
      </c>
      <c r="D1583" s="161">
        <v>3</v>
      </c>
      <c r="E1583" s="207">
        <v>3267.0000000000005</v>
      </c>
      <c r="F1583" s="201">
        <f t="shared" si="376"/>
        <v>9801.0000000000018</v>
      </c>
      <c r="G1583" s="161" t="s">
        <v>122</v>
      </c>
      <c r="H1583" s="132"/>
      <c r="I1583" s="212">
        <f t="shared" si="374"/>
        <v>0.48</v>
      </c>
      <c r="J1583" s="212">
        <f t="shared" si="375"/>
        <v>3267.0000000000005</v>
      </c>
      <c r="K1583" s="212">
        <f t="shared" si="372"/>
        <v>1568.16</v>
      </c>
      <c r="L1583" s="30"/>
    </row>
    <row r="1584" spans="1:12" s="26" customFormat="1" x14ac:dyDescent="0.2">
      <c r="A1584" s="159">
        <v>28</v>
      </c>
      <c r="B1584" s="209" t="s">
        <v>995</v>
      </c>
      <c r="C1584" s="161" t="s">
        <v>195</v>
      </c>
      <c r="D1584" s="161">
        <v>5</v>
      </c>
      <c r="E1584" s="207">
        <v>4235</v>
      </c>
      <c r="F1584" s="201">
        <f t="shared" si="376"/>
        <v>21175</v>
      </c>
      <c r="G1584" s="161" t="s">
        <v>122</v>
      </c>
      <c r="H1584" s="132"/>
      <c r="I1584" s="212">
        <f t="shared" si="374"/>
        <v>0.8</v>
      </c>
      <c r="J1584" s="212">
        <f t="shared" si="375"/>
        <v>4235</v>
      </c>
      <c r="K1584" s="212">
        <f t="shared" si="372"/>
        <v>3388</v>
      </c>
      <c r="L1584" s="30"/>
    </row>
    <row r="1585" spans="1:12" s="26" customFormat="1" x14ac:dyDescent="0.2">
      <c r="A1585" s="159">
        <v>29</v>
      </c>
      <c r="B1585" s="209" t="s">
        <v>996</v>
      </c>
      <c r="C1585" s="161" t="s">
        <v>195</v>
      </c>
      <c r="D1585" s="161">
        <v>5</v>
      </c>
      <c r="E1585" s="207">
        <v>4290</v>
      </c>
      <c r="F1585" s="201">
        <f t="shared" si="376"/>
        <v>21450</v>
      </c>
      <c r="G1585" s="161" t="s">
        <v>122</v>
      </c>
      <c r="H1585" s="132"/>
      <c r="I1585" s="212">
        <f t="shared" si="374"/>
        <v>0.8</v>
      </c>
      <c r="J1585" s="212">
        <f t="shared" si="375"/>
        <v>4290</v>
      </c>
      <c r="K1585" s="212">
        <f t="shared" si="372"/>
        <v>3432</v>
      </c>
      <c r="L1585" s="30"/>
    </row>
    <row r="1586" spans="1:12" s="26" customFormat="1" x14ac:dyDescent="0.2">
      <c r="A1586" s="159">
        <v>30</v>
      </c>
      <c r="B1586" s="209" t="s">
        <v>997</v>
      </c>
      <c r="C1586" s="161" t="s">
        <v>195</v>
      </c>
      <c r="D1586" s="161">
        <v>5</v>
      </c>
      <c r="E1586" s="207">
        <v>4730</v>
      </c>
      <c r="F1586" s="201">
        <f t="shared" si="376"/>
        <v>23650</v>
      </c>
      <c r="G1586" s="161" t="s">
        <v>122</v>
      </c>
      <c r="H1586" s="132"/>
      <c r="I1586" s="212">
        <f t="shared" si="374"/>
        <v>0.8</v>
      </c>
      <c r="J1586" s="212">
        <f t="shared" si="375"/>
        <v>4730</v>
      </c>
      <c r="K1586" s="212">
        <f t="shared" si="372"/>
        <v>3784</v>
      </c>
      <c r="L1586" s="30"/>
    </row>
    <row r="1587" spans="1:12" s="26" customFormat="1" x14ac:dyDescent="0.2">
      <c r="A1587" s="159">
        <v>31</v>
      </c>
      <c r="B1587" s="209" t="s">
        <v>998</v>
      </c>
      <c r="C1587" s="161" t="s">
        <v>195</v>
      </c>
      <c r="D1587" s="161">
        <v>5</v>
      </c>
      <c r="E1587" s="207">
        <v>4950</v>
      </c>
      <c r="F1587" s="201">
        <f t="shared" si="376"/>
        <v>24750</v>
      </c>
      <c r="G1587" s="161" t="s">
        <v>122</v>
      </c>
      <c r="H1587" s="132"/>
      <c r="I1587" s="212">
        <f t="shared" si="374"/>
        <v>0.8</v>
      </c>
      <c r="J1587" s="212">
        <f t="shared" si="375"/>
        <v>4950</v>
      </c>
      <c r="K1587" s="212">
        <f t="shared" si="372"/>
        <v>3960</v>
      </c>
      <c r="L1587" s="30"/>
    </row>
    <row r="1588" spans="1:12" s="26" customFormat="1" x14ac:dyDescent="0.2">
      <c r="A1588" s="159">
        <v>32</v>
      </c>
      <c r="B1588" s="209" t="s">
        <v>999</v>
      </c>
      <c r="C1588" s="161" t="s">
        <v>195</v>
      </c>
      <c r="D1588" s="161">
        <v>5</v>
      </c>
      <c r="E1588" s="207">
        <v>4730</v>
      </c>
      <c r="F1588" s="201">
        <f t="shared" si="376"/>
        <v>23650</v>
      </c>
      <c r="G1588" s="161" t="s">
        <v>122</v>
      </c>
      <c r="H1588" s="132"/>
      <c r="I1588" s="212">
        <f t="shared" ref="I1588:I1619" si="377">D1588*0.16</f>
        <v>0.8</v>
      </c>
      <c r="J1588" s="212">
        <f t="shared" ref="J1588:J1619" si="378">E1588</f>
        <v>4730</v>
      </c>
      <c r="K1588" s="212">
        <f t="shared" si="372"/>
        <v>3784</v>
      </c>
      <c r="L1588" s="30"/>
    </row>
    <row r="1589" spans="1:12" s="26" customFormat="1" x14ac:dyDescent="0.2">
      <c r="A1589" s="159">
        <v>33</v>
      </c>
      <c r="B1589" s="209" t="s">
        <v>1000</v>
      </c>
      <c r="C1589" s="161" t="s">
        <v>195</v>
      </c>
      <c r="D1589" s="161">
        <v>3</v>
      </c>
      <c r="E1589" s="207">
        <v>4994.880000000001</v>
      </c>
      <c r="F1589" s="201">
        <f t="shared" si="376"/>
        <v>14984.640000000003</v>
      </c>
      <c r="G1589" s="161" t="s">
        <v>122</v>
      </c>
      <c r="H1589" s="132"/>
      <c r="I1589" s="212">
        <f t="shared" si="377"/>
        <v>0.48</v>
      </c>
      <c r="J1589" s="212">
        <f t="shared" si="378"/>
        <v>4994.880000000001</v>
      </c>
      <c r="K1589" s="212">
        <f t="shared" si="372"/>
        <v>2397.5424000000003</v>
      </c>
      <c r="L1589" s="30"/>
    </row>
    <row r="1590" spans="1:12" s="26" customFormat="1" x14ac:dyDescent="0.2">
      <c r="A1590" s="159">
        <v>34</v>
      </c>
      <c r="B1590" s="209" t="s">
        <v>1001</v>
      </c>
      <c r="C1590" s="161" t="s">
        <v>195</v>
      </c>
      <c r="D1590" s="161">
        <v>3</v>
      </c>
      <c r="E1590" s="207">
        <v>4950</v>
      </c>
      <c r="F1590" s="201">
        <f t="shared" si="376"/>
        <v>14850</v>
      </c>
      <c r="G1590" s="161" t="s">
        <v>122</v>
      </c>
      <c r="H1590" s="132"/>
      <c r="I1590" s="212">
        <f t="shared" si="377"/>
        <v>0.48</v>
      </c>
      <c r="J1590" s="212">
        <f t="shared" si="378"/>
        <v>4950</v>
      </c>
      <c r="K1590" s="212">
        <f t="shared" si="372"/>
        <v>2376</v>
      </c>
      <c r="L1590" s="30"/>
    </row>
    <row r="1591" spans="1:12" s="26" customFormat="1" x14ac:dyDescent="0.2">
      <c r="A1591" s="159">
        <v>35</v>
      </c>
      <c r="B1591" s="209" t="s">
        <v>1002</v>
      </c>
      <c r="C1591" s="161" t="s">
        <v>195</v>
      </c>
      <c r="D1591" s="161">
        <v>3</v>
      </c>
      <c r="E1591" s="207">
        <v>5610</v>
      </c>
      <c r="F1591" s="201">
        <f t="shared" si="376"/>
        <v>16830</v>
      </c>
      <c r="G1591" s="161" t="s">
        <v>122</v>
      </c>
      <c r="H1591" s="132"/>
      <c r="I1591" s="212">
        <f t="shared" si="377"/>
        <v>0.48</v>
      </c>
      <c r="J1591" s="212">
        <f t="shared" si="378"/>
        <v>5610</v>
      </c>
      <c r="K1591" s="212">
        <f t="shared" si="372"/>
        <v>2692.7999999999997</v>
      </c>
      <c r="L1591" s="30"/>
    </row>
    <row r="1592" spans="1:12" s="26" customFormat="1" x14ac:dyDescent="0.2">
      <c r="A1592" s="159">
        <v>36</v>
      </c>
      <c r="B1592" s="209" t="s">
        <v>1003</v>
      </c>
      <c r="C1592" s="161" t="s">
        <v>195</v>
      </c>
      <c r="D1592" s="161">
        <v>3</v>
      </c>
      <c r="E1592" s="207">
        <v>5610</v>
      </c>
      <c r="F1592" s="201">
        <f t="shared" si="376"/>
        <v>16830</v>
      </c>
      <c r="G1592" s="161" t="s">
        <v>122</v>
      </c>
      <c r="H1592" s="132"/>
      <c r="I1592" s="212">
        <f t="shared" si="377"/>
        <v>0.48</v>
      </c>
      <c r="J1592" s="212">
        <f t="shared" si="378"/>
        <v>5610</v>
      </c>
      <c r="K1592" s="212">
        <f t="shared" si="372"/>
        <v>2692.7999999999997</v>
      </c>
      <c r="L1592" s="30"/>
    </row>
    <row r="1593" spans="1:12" s="26" customFormat="1" x14ac:dyDescent="0.2">
      <c r="A1593" s="159">
        <v>37</v>
      </c>
      <c r="B1593" s="209" t="s">
        <v>1004</v>
      </c>
      <c r="C1593" s="161" t="s">
        <v>195</v>
      </c>
      <c r="D1593" s="161">
        <v>3</v>
      </c>
      <c r="E1593" s="207">
        <v>5830.0000000000009</v>
      </c>
      <c r="F1593" s="201">
        <f t="shared" si="376"/>
        <v>17490.000000000004</v>
      </c>
      <c r="G1593" s="161" t="s">
        <v>122</v>
      </c>
      <c r="H1593" s="132"/>
      <c r="I1593" s="212">
        <f t="shared" si="377"/>
        <v>0.48</v>
      </c>
      <c r="J1593" s="212">
        <f t="shared" si="378"/>
        <v>5830.0000000000009</v>
      </c>
      <c r="K1593" s="212">
        <f t="shared" si="372"/>
        <v>2798.4000000000005</v>
      </c>
      <c r="L1593" s="30"/>
    </row>
    <row r="1594" spans="1:12" s="26" customFormat="1" x14ac:dyDescent="0.2">
      <c r="A1594" s="159">
        <v>38</v>
      </c>
      <c r="B1594" s="209" t="s">
        <v>1005</v>
      </c>
      <c r="C1594" s="161" t="s">
        <v>195</v>
      </c>
      <c r="D1594" s="161">
        <v>1</v>
      </c>
      <c r="E1594" s="207">
        <v>8228</v>
      </c>
      <c r="F1594" s="201">
        <f t="shared" si="376"/>
        <v>8228</v>
      </c>
      <c r="G1594" s="161" t="s">
        <v>122</v>
      </c>
      <c r="H1594" s="132"/>
      <c r="I1594" s="212">
        <f t="shared" si="377"/>
        <v>0.16</v>
      </c>
      <c r="J1594" s="212">
        <f t="shared" si="378"/>
        <v>8228</v>
      </c>
      <c r="K1594" s="212">
        <f t="shared" si="372"/>
        <v>1316.48</v>
      </c>
      <c r="L1594" s="30"/>
    </row>
    <row r="1595" spans="1:12" s="26" customFormat="1" x14ac:dyDescent="0.2">
      <c r="A1595" s="159">
        <v>39</v>
      </c>
      <c r="B1595" s="209" t="s">
        <v>1006</v>
      </c>
      <c r="C1595" s="161" t="s">
        <v>195</v>
      </c>
      <c r="D1595" s="161">
        <v>1</v>
      </c>
      <c r="E1595" s="207">
        <v>8228</v>
      </c>
      <c r="F1595" s="201">
        <f t="shared" si="376"/>
        <v>8228</v>
      </c>
      <c r="G1595" s="161" t="s">
        <v>122</v>
      </c>
      <c r="H1595" s="132"/>
      <c r="I1595" s="212">
        <f t="shared" si="377"/>
        <v>0.16</v>
      </c>
      <c r="J1595" s="212">
        <f t="shared" si="378"/>
        <v>8228</v>
      </c>
      <c r="K1595" s="212">
        <f t="shared" si="372"/>
        <v>1316.48</v>
      </c>
      <c r="L1595" s="30"/>
    </row>
    <row r="1596" spans="1:12" s="26" customFormat="1" x14ac:dyDescent="0.2">
      <c r="A1596" s="159">
        <v>40</v>
      </c>
      <c r="B1596" s="209" t="s">
        <v>1007</v>
      </c>
      <c r="C1596" s="161" t="s">
        <v>195</v>
      </c>
      <c r="D1596" s="161">
        <v>1</v>
      </c>
      <c r="E1596" s="207">
        <v>31103.050000000003</v>
      </c>
      <c r="F1596" s="201">
        <f t="shared" si="376"/>
        <v>31103.050000000003</v>
      </c>
      <c r="G1596" s="161" t="s">
        <v>122</v>
      </c>
      <c r="H1596" s="132"/>
      <c r="I1596" s="212">
        <f t="shared" si="377"/>
        <v>0.16</v>
      </c>
      <c r="J1596" s="212">
        <f t="shared" si="378"/>
        <v>31103.050000000003</v>
      </c>
      <c r="K1596" s="212">
        <f t="shared" si="372"/>
        <v>4976.4880000000003</v>
      </c>
      <c r="L1596" s="30"/>
    </row>
    <row r="1597" spans="1:12" s="26" customFormat="1" x14ac:dyDescent="0.2">
      <c r="A1597" s="159">
        <v>41</v>
      </c>
      <c r="B1597" s="209" t="s">
        <v>1008</v>
      </c>
      <c r="C1597" s="161" t="s">
        <v>195</v>
      </c>
      <c r="D1597" s="161">
        <v>3</v>
      </c>
      <c r="E1597" s="207">
        <v>3080.0000000000005</v>
      </c>
      <c r="F1597" s="201">
        <f t="shared" si="376"/>
        <v>9240.0000000000018</v>
      </c>
      <c r="G1597" s="161" t="s">
        <v>122</v>
      </c>
      <c r="H1597" s="132"/>
      <c r="I1597" s="212">
        <f t="shared" si="377"/>
        <v>0.48</v>
      </c>
      <c r="J1597" s="212">
        <f t="shared" si="378"/>
        <v>3080.0000000000005</v>
      </c>
      <c r="K1597" s="212">
        <f t="shared" si="372"/>
        <v>1478.4</v>
      </c>
      <c r="L1597" s="30"/>
    </row>
    <row r="1598" spans="1:12" s="26" customFormat="1" x14ac:dyDescent="0.2">
      <c r="A1598" s="159">
        <v>42</v>
      </c>
      <c r="B1598" s="209" t="s">
        <v>1009</v>
      </c>
      <c r="C1598" s="161" t="s">
        <v>57</v>
      </c>
      <c r="D1598" s="161">
        <v>4</v>
      </c>
      <c r="E1598" s="207">
        <v>7810.0000000000009</v>
      </c>
      <c r="F1598" s="201">
        <f t="shared" si="376"/>
        <v>31240.000000000004</v>
      </c>
      <c r="G1598" s="161" t="s">
        <v>122</v>
      </c>
      <c r="H1598" s="132"/>
      <c r="I1598" s="212">
        <f t="shared" si="377"/>
        <v>0.64</v>
      </c>
      <c r="J1598" s="212">
        <f t="shared" si="378"/>
        <v>7810.0000000000009</v>
      </c>
      <c r="K1598" s="212">
        <f t="shared" si="372"/>
        <v>4998.4000000000005</v>
      </c>
      <c r="L1598" s="30"/>
    </row>
    <row r="1599" spans="1:12" s="26" customFormat="1" x14ac:dyDescent="0.2">
      <c r="A1599" s="159">
        <v>43</v>
      </c>
      <c r="B1599" s="209" t="s">
        <v>1010</v>
      </c>
      <c r="C1599" s="161" t="s">
        <v>57</v>
      </c>
      <c r="D1599" s="161">
        <v>4</v>
      </c>
      <c r="E1599" s="207">
        <v>7590.0000000000009</v>
      </c>
      <c r="F1599" s="201">
        <f t="shared" si="376"/>
        <v>30360.000000000004</v>
      </c>
      <c r="G1599" s="161" t="s">
        <v>122</v>
      </c>
      <c r="H1599" s="132"/>
      <c r="I1599" s="212">
        <f t="shared" si="377"/>
        <v>0.64</v>
      </c>
      <c r="J1599" s="212">
        <f t="shared" si="378"/>
        <v>7590.0000000000009</v>
      </c>
      <c r="K1599" s="212">
        <f t="shared" si="372"/>
        <v>4857.6000000000004</v>
      </c>
      <c r="L1599" s="30"/>
    </row>
    <row r="1600" spans="1:12" s="26" customFormat="1" x14ac:dyDescent="0.2">
      <c r="A1600" s="159">
        <v>44</v>
      </c>
      <c r="B1600" s="209" t="s">
        <v>1011</v>
      </c>
      <c r="C1600" s="161" t="s">
        <v>57</v>
      </c>
      <c r="D1600" s="161">
        <v>4</v>
      </c>
      <c r="E1600" s="207">
        <v>7920.0000000000009</v>
      </c>
      <c r="F1600" s="201">
        <f t="shared" si="376"/>
        <v>31680.000000000004</v>
      </c>
      <c r="G1600" s="161" t="s">
        <v>122</v>
      </c>
      <c r="H1600" s="132"/>
      <c r="I1600" s="212">
        <f t="shared" si="377"/>
        <v>0.64</v>
      </c>
      <c r="J1600" s="212">
        <f t="shared" si="378"/>
        <v>7920.0000000000009</v>
      </c>
      <c r="K1600" s="212">
        <f t="shared" si="372"/>
        <v>5068.8000000000011</v>
      </c>
      <c r="L1600" s="30"/>
    </row>
    <row r="1601" spans="1:12" s="26" customFormat="1" x14ac:dyDescent="0.2">
      <c r="A1601" s="159">
        <v>45</v>
      </c>
      <c r="B1601" s="209" t="s">
        <v>1012</v>
      </c>
      <c r="C1601" s="161" t="s">
        <v>57</v>
      </c>
      <c r="D1601" s="161">
        <v>5</v>
      </c>
      <c r="E1601" s="207">
        <v>275</v>
      </c>
      <c r="F1601" s="201">
        <f t="shared" si="376"/>
        <v>1375</v>
      </c>
      <c r="G1601" s="161" t="s">
        <v>122</v>
      </c>
      <c r="H1601" s="132"/>
      <c r="I1601" s="212">
        <f t="shared" si="377"/>
        <v>0.8</v>
      </c>
      <c r="J1601" s="212">
        <f t="shared" si="378"/>
        <v>275</v>
      </c>
      <c r="K1601" s="212">
        <f t="shared" si="372"/>
        <v>220</v>
      </c>
      <c r="L1601" s="30"/>
    </row>
    <row r="1602" spans="1:12" s="26" customFormat="1" x14ac:dyDescent="0.2">
      <c r="A1602" s="159">
        <v>46</v>
      </c>
      <c r="B1602" s="209" t="s">
        <v>1013</v>
      </c>
      <c r="C1602" s="161" t="s">
        <v>57</v>
      </c>
      <c r="D1602" s="161">
        <v>15</v>
      </c>
      <c r="E1602" s="207">
        <v>275</v>
      </c>
      <c r="F1602" s="201">
        <f t="shared" si="376"/>
        <v>4125</v>
      </c>
      <c r="G1602" s="161" t="s">
        <v>122</v>
      </c>
      <c r="H1602" s="132"/>
      <c r="I1602" s="212">
        <f t="shared" si="377"/>
        <v>2.4</v>
      </c>
      <c r="J1602" s="212">
        <f t="shared" si="378"/>
        <v>275</v>
      </c>
      <c r="K1602" s="212">
        <f t="shared" si="372"/>
        <v>660</v>
      </c>
      <c r="L1602" s="30"/>
    </row>
    <row r="1603" spans="1:12" s="26" customFormat="1" x14ac:dyDescent="0.2">
      <c r="A1603" s="159">
        <v>47</v>
      </c>
      <c r="B1603" s="209" t="s">
        <v>1014</v>
      </c>
      <c r="C1603" s="161" t="s">
        <v>57</v>
      </c>
      <c r="D1603" s="161">
        <v>45</v>
      </c>
      <c r="E1603" s="207">
        <v>323.40000000000003</v>
      </c>
      <c r="F1603" s="201">
        <f t="shared" si="376"/>
        <v>14553.000000000002</v>
      </c>
      <c r="G1603" s="161" t="s">
        <v>122</v>
      </c>
      <c r="H1603" s="132"/>
      <c r="I1603" s="212">
        <f t="shared" si="377"/>
        <v>7.2</v>
      </c>
      <c r="J1603" s="212">
        <f t="shared" si="378"/>
        <v>323.40000000000003</v>
      </c>
      <c r="K1603" s="212">
        <f t="shared" ref="K1603:K1646" si="379">I1603*J1603</f>
        <v>2328.4800000000005</v>
      </c>
      <c r="L1603" s="30"/>
    </row>
    <row r="1604" spans="1:12" s="26" customFormat="1" x14ac:dyDescent="0.2">
      <c r="A1604" s="159">
        <v>48</v>
      </c>
      <c r="B1604" s="209" t="s">
        <v>1015</v>
      </c>
      <c r="C1604" s="161" t="s">
        <v>57</v>
      </c>
      <c r="D1604" s="161">
        <v>35</v>
      </c>
      <c r="E1604" s="207">
        <v>308</v>
      </c>
      <c r="F1604" s="201">
        <f t="shared" si="376"/>
        <v>10780</v>
      </c>
      <c r="G1604" s="161" t="s">
        <v>122</v>
      </c>
      <c r="H1604" s="132"/>
      <c r="I1604" s="212">
        <f t="shared" si="377"/>
        <v>5.6000000000000005</v>
      </c>
      <c r="J1604" s="212">
        <f t="shared" si="378"/>
        <v>308</v>
      </c>
      <c r="K1604" s="212">
        <f t="shared" si="379"/>
        <v>1724.8000000000002</v>
      </c>
      <c r="L1604" s="30"/>
    </row>
    <row r="1605" spans="1:12" s="26" customFormat="1" x14ac:dyDescent="0.2">
      <c r="A1605" s="159">
        <v>49</v>
      </c>
      <c r="B1605" s="209" t="s">
        <v>1016</v>
      </c>
      <c r="C1605" s="161" t="s">
        <v>57</v>
      </c>
      <c r="D1605" s="161">
        <v>35</v>
      </c>
      <c r="E1605" s="207">
        <v>308</v>
      </c>
      <c r="F1605" s="201">
        <f t="shared" si="376"/>
        <v>10780</v>
      </c>
      <c r="G1605" s="161" t="s">
        <v>122</v>
      </c>
      <c r="H1605" s="132"/>
      <c r="I1605" s="212">
        <f t="shared" si="377"/>
        <v>5.6000000000000005</v>
      </c>
      <c r="J1605" s="212">
        <f t="shared" si="378"/>
        <v>308</v>
      </c>
      <c r="K1605" s="212">
        <f t="shared" si="379"/>
        <v>1724.8000000000002</v>
      </c>
      <c r="L1605" s="30"/>
    </row>
    <row r="1606" spans="1:12" s="26" customFormat="1" x14ac:dyDescent="0.2">
      <c r="A1606" s="159">
        <v>50</v>
      </c>
      <c r="B1606" s="209" t="s">
        <v>1017</v>
      </c>
      <c r="C1606" s="161" t="s">
        <v>57</v>
      </c>
      <c r="D1606" s="161">
        <v>35</v>
      </c>
      <c r="E1606" s="207">
        <v>323.40000000000003</v>
      </c>
      <c r="F1606" s="201">
        <f t="shared" si="376"/>
        <v>11319.000000000002</v>
      </c>
      <c r="G1606" s="161" t="s">
        <v>122</v>
      </c>
      <c r="H1606" s="132"/>
      <c r="I1606" s="212">
        <f t="shared" si="377"/>
        <v>5.6000000000000005</v>
      </c>
      <c r="J1606" s="212">
        <f t="shared" si="378"/>
        <v>323.40000000000003</v>
      </c>
      <c r="K1606" s="212">
        <f t="shared" si="379"/>
        <v>1811.0400000000004</v>
      </c>
      <c r="L1606" s="30"/>
    </row>
    <row r="1607" spans="1:12" s="26" customFormat="1" x14ac:dyDescent="0.2">
      <c r="A1607" s="159">
        <v>51</v>
      </c>
      <c r="B1607" s="209" t="s">
        <v>1018</v>
      </c>
      <c r="C1607" s="161" t="s">
        <v>57</v>
      </c>
      <c r="D1607" s="161">
        <v>45</v>
      </c>
      <c r="E1607" s="207">
        <v>352</v>
      </c>
      <c r="F1607" s="201">
        <f t="shared" si="376"/>
        <v>15840</v>
      </c>
      <c r="G1607" s="161" t="s">
        <v>122</v>
      </c>
      <c r="H1607" s="132"/>
      <c r="I1607" s="212">
        <f t="shared" si="377"/>
        <v>7.2</v>
      </c>
      <c r="J1607" s="212">
        <f t="shared" si="378"/>
        <v>352</v>
      </c>
      <c r="K1607" s="212">
        <f t="shared" si="379"/>
        <v>2534.4</v>
      </c>
      <c r="L1607" s="30"/>
    </row>
    <row r="1608" spans="1:12" s="26" customFormat="1" x14ac:dyDescent="0.2">
      <c r="A1608" s="159">
        <v>52</v>
      </c>
      <c r="B1608" s="209" t="s">
        <v>1019</v>
      </c>
      <c r="C1608" s="161" t="s">
        <v>57</v>
      </c>
      <c r="D1608" s="161">
        <v>45</v>
      </c>
      <c r="E1608" s="207">
        <v>352</v>
      </c>
      <c r="F1608" s="201">
        <f t="shared" si="376"/>
        <v>15840</v>
      </c>
      <c r="G1608" s="161" t="s">
        <v>122</v>
      </c>
      <c r="H1608" s="132"/>
      <c r="I1608" s="212">
        <f t="shared" si="377"/>
        <v>7.2</v>
      </c>
      <c r="J1608" s="212">
        <f t="shared" si="378"/>
        <v>352</v>
      </c>
      <c r="K1608" s="212">
        <f t="shared" si="379"/>
        <v>2534.4</v>
      </c>
      <c r="L1608" s="30"/>
    </row>
    <row r="1609" spans="1:12" s="26" customFormat="1" x14ac:dyDescent="0.2">
      <c r="A1609" s="159">
        <v>53</v>
      </c>
      <c r="B1609" s="209" t="s">
        <v>1020</v>
      </c>
      <c r="C1609" s="161" t="s">
        <v>57</v>
      </c>
      <c r="D1609" s="161">
        <v>45</v>
      </c>
      <c r="E1609" s="207">
        <v>495.00000000000006</v>
      </c>
      <c r="F1609" s="201">
        <f t="shared" si="376"/>
        <v>22275.000000000004</v>
      </c>
      <c r="G1609" s="161" t="s">
        <v>122</v>
      </c>
      <c r="H1609" s="132"/>
      <c r="I1609" s="212">
        <f t="shared" si="377"/>
        <v>7.2</v>
      </c>
      <c r="J1609" s="212">
        <f t="shared" si="378"/>
        <v>495.00000000000006</v>
      </c>
      <c r="K1609" s="212">
        <f t="shared" si="379"/>
        <v>3564.0000000000005</v>
      </c>
      <c r="L1609" s="30"/>
    </row>
    <row r="1610" spans="1:12" s="26" customFormat="1" x14ac:dyDescent="0.2">
      <c r="A1610" s="159">
        <v>54</v>
      </c>
      <c r="B1610" s="209" t="s">
        <v>1021</v>
      </c>
      <c r="C1610" s="161" t="s">
        <v>57</v>
      </c>
      <c r="D1610" s="161">
        <v>35</v>
      </c>
      <c r="E1610" s="207">
        <v>495.00000000000006</v>
      </c>
      <c r="F1610" s="201">
        <f t="shared" si="376"/>
        <v>17325.000000000004</v>
      </c>
      <c r="G1610" s="161" t="s">
        <v>122</v>
      </c>
      <c r="H1610" s="132"/>
      <c r="I1610" s="212">
        <f t="shared" si="377"/>
        <v>5.6000000000000005</v>
      </c>
      <c r="J1610" s="212">
        <f t="shared" si="378"/>
        <v>495.00000000000006</v>
      </c>
      <c r="K1610" s="212">
        <f t="shared" si="379"/>
        <v>2772.0000000000005</v>
      </c>
      <c r="L1610" s="30"/>
    </row>
    <row r="1611" spans="1:12" s="26" customFormat="1" x14ac:dyDescent="0.2">
      <c r="A1611" s="159">
        <v>55</v>
      </c>
      <c r="B1611" s="209" t="s">
        <v>1022</v>
      </c>
      <c r="C1611" s="161" t="s">
        <v>57</v>
      </c>
      <c r="D1611" s="161">
        <v>35</v>
      </c>
      <c r="E1611" s="207">
        <v>495.00000000000006</v>
      </c>
      <c r="F1611" s="201">
        <f t="shared" si="376"/>
        <v>17325.000000000004</v>
      </c>
      <c r="G1611" s="161" t="s">
        <v>122</v>
      </c>
      <c r="H1611" s="132"/>
      <c r="I1611" s="212">
        <f t="shared" si="377"/>
        <v>5.6000000000000005</v>
      </c>
      <c r="J1611" s="212">
        <f t="shared" si="378"/>
        <v>495.00000000000006</v>
      </c>
      <c r="K1611" s="212">
        <f t="shared" si="379"/>
        <v>2772.0000000000005</v>
      </c>
      <c r="L1611" s="30"/>
    </row>
    <row r="1612" spans="1:12" s="26" customFormat="1" x14ac:dyDescent="0.2">
      <c r="A1612" s="159">
        <v>56</v>
      </c>
      <c r="B1612" s="209" t="s">
        <v>1023</v>
      </c>
      <c r="C1612" s="161" t="s">
        <v>57</v>
      </c>
      <c r="D1612" s="161">
        <v>45</v>
      </c>
      <c r="E1612" s="207">
        <v>495.00000000000006</v>
      </c>
      <c r="F1612" s="201">
        <f t="shared" si="376"/>
        <v>22275.000000000004</v>
      </c>
      <c r="G1612" s="161" t="s">
        <v>122</v>
      </c>
      <c r="H1612" s="132"/>
      <c r="I1612" s="212">
        <f t="shared" si="377"/>
        <v>7.2</v>
      </c>
      <c r="J1612" s="212">
        <f t="shared" si="378"/>
        <v>495.00000000000006</v>
      </c>
      <c r="K1612" s="212">
        <f t="shared" si="379"/>
        <v>3564.0000000000005</v>
      </c>
      <c r="L1612" s="30"/>
    </row>
    <row r="1613" spans="1:12" s="26" customFormat="1" x14ac:dyDescent="0.2">
      <c r="A1613" s="159">
        <v>57</v>
      </c>
      <c r="B1613" s="209" t="s">
        <v>1024</v>
      </c>
      <c r="C1613" s="161" t="s">
        <v>57</v>
      </c>
      <c r="D1613" s="161">
        <v>35</v>
      </c>
      <c r="E1613" s="207">
        <v>561</v>
      </c>
      <c r="F1613" s="201">
        <f t="shared" si="376"/>
        <v>19635</v>
      </c>
      <c r="G1613" s="161" t="s">
        <v>122</v>
      </c>
      <c r="H1613" s="132"/>
      <c r="I1613" s="212">
        <f t="shared" si="377"/>
        <v>5.6000000000000005</v>
      </c>
      <c r="J1613" s="212">
        <f t="shared" si="378"/>
        <v>561</v>
      </c>
      <c r="K1613" s="212">
        <f t="shared" si="379"/>
        <v>3141.6000000000004</v>
      </c>
      <c r="L1613" s="30"/>
    </row>
    <row r="1614" spans="1:12" s="26" customFormat="1" x14ac:dyDescent="0.2">
      <c r="A1614" s="159">
        <v>58</v>
      </c>
      <c r="B1614" s="209" t="s">
        <v>1025</v>
      </c>
      <c r="C1614" s="161" t="s">
        <v>57</v>
      </c>
      <c r="D1614" s="161">
        <v>43</v>
      </c>
      <c r="E1614" s="207">
        <v>572</v>
      </c>
      <c r="F1614" s="201">
        <f t="shared" si="376"/>
        <v>24596</v>
      </c>
      <c r="G1614" s="161" t="s">
        <v>122</v>
      </c>
      <c r="H1614" s="132"/>
      <c r="I1614" s="212">
        <f t="shared" si="377"/>
        <v>6.88</v>
      </c>
      <c r="J1614" s="212">
        <f t="shared" si="378"/>
        <v>572</v>
      </c>
      <c r="K1614" s="212">
        <f t="shared" si="379"/>
        <v>3935.36</v>
      </c>
      <c r="L1614" s="30"/>
    </row>
    <row r="1615" spans="1:12" s="26" customFormat="1" x14ac:dyDescent="0.2">
      <c r="A1615" s="159">
        <v>59</v>
      </c>
      <c r="B1615" s="209" t="s">
        <v>1026</v>
      </c>
      <c r="C1615" s="161" t="s">
        <v>57</v>
      </c>
      <c r="D1615" s="161">
        <v>35</v>
      </c>
      <c r="E1615" s="207">
        <v>572</v>
      </c>
      <c r="F1615" s="201">
        <f t="shared" si="376"/>
        <v>20020</v>
      </c>
      <c r="G1615" s="161" t="s">
        <v>122</v>
      </c>
      <c r="H1615" s="132"/>
      <c r="I1615" s="212">
        <f t="shared" si="377"/>
        <v>5.6000000000000005</v>
      </c>
      <c r="J1615" s="212">
        <f t="shared" si="378"/>
        <v>572</v>
      </c>
      <c r="K1615" s="212">
        <f t="shared" si="379"/>
        <v>3203.2000000000003</v>
      </c>
      <c r="L1615" s="30"/>
    </row>
    <row r="1616" spans="1:12" s="26" customFormat="1" x14ac:dyDescent="0.2">
      <c r="A1616" s="159">
        <v>60</v>
      </c>
      <c r="B1616" s="209" t="s">
        <v>1027</v>
      </c>
      <c r="C1616" s="161" t="s">
        <v>57</v>
      </c>
      <c r="D1616" s="161">
        <v>35</v>
      </c>
      <c r="E1616" s="207">
        <v>732.6</v>
      </c>
      <c r="F1616" s="201">
        <f t="shared" si="376"/>
        <v>25641</v>
      </c>
      <c r="G1616" s="161" t="s">
        <v>122</v>
      </c>
      <c r="H1616" s="132"/>
      <c r="I1616" s="212">
        <f t="shared" si="377"/>
        <v>5.6000000000000005</v>
      </c>
      <c r="J1616" s="212">
        <f t="shared" si="378"/>
        <v>732.6</v>
      </c>
      <c r="K1616" s="212">
        <f t="shared" si="379"/>
        <v>4102.5600000000004</v>
      </c>
      <c r="L1616" s="30"/>
    </row>
    <row r="1617" spans="1:12" s="26" customFormat="1" x14ac:dyDescent="0.2">
      <c r="A1617" s="159">
        <v>61</v>
      </c>
      <c r="B1617" s="209" t="s">
        <v>1028</v>
      </c>
      <c r="C1617" s="161" t="s">
        <v>57</v>
      </c>
      <c r="D1617" s="161">
        <v>45</v>
      </c>
      <c r="E1617" s="207">
        <v>748.00000000000011</v>
      </c>
      <c r="F1617" s="201">
        <f t="shared" si="376"/>
        <v>33660.000000000007</v>
      </c>
      <c r="G1617" s="161" t="s">
        <v>122</v>
      </c>
      <c r="H1617" s="132"/>
      <c r="I1617" s="212">
        <f t="shared" si="377"/>
        <v>7.2</v>
      </c>
      <c r="J1617" s="212">
        <f t="shared" si="378"/>
        <v>748.00000000000011</v>
      </c>
      <c r="K1617" s="212">
        <f t="shared" si="379"/>
        <v>5385.6000000000013</v>
      </c>
      <c r="L1617" s="30"/>
    </row>
    <row r="1618" spans="1:12" s="26" customFormat="1" x14ac:dyDescent="0.2">
      <c r="A1618" s="159">
        <v>62</v>
      </c>
      <c r="B1618" s="209" t="s">
        <v>1029</v>
      </c>
      <c r="C1618" s="161" t="s">
        <v>57</v>
      </c>
      <c r="D1618" s="161">
        <v>40</v>
      </c>
      <c r="E1618" s="207">
        <v>677.6</v>
      </c>
      <c r="F1618" s="201">
        <f t="shared" si="376"/>
        <v>27104</v>
      </c>
      <c r="G1618" s="161" t="s">
        <v>122</v>
      </c>
      <c r="H1618" s="132"/>
      <c r="I1618" s="212">
        <f t="shared" si="377"/>
        <v>6.4</v>
      </c>
      <c r="J1618" s="212">
        <f t="shared" si="378"/>
        <v>677.6</v>
      </c>
      <c r="K1618" s="212">
        <f t="shared" si="379"/>
        <v>4336.6400000000003</v>
      </c>
      <c r="L1618" s="30"/>
    </row>
    <row r="1619" spans="1:12" s="26" customFormat="1" x14ac:dyDescent="0.2">
      <c r="A1619" s="159">
        <v>63</v>
      </c>
      <c r="B1619" s="209" t="s">
        <v>1030</v>
      </c>
      <c r="C1619" s="161" t="s">
        <v>57</v>
      </c>
      <c r="D1619" s="161">
        <v>35</v>
      </c>
      <c r="E1619" s="207">
        <v>792.00000000000011</v>
      </c>
      <c r="F1619" s="201">
        <f t="shared" si="376"/>
        <v>27720.000000000004</v>
      </c>
      <c r="G1619" s="161" t="s">
        <v>122</v>
      </c>
      <c r="H1619" s="132"/>
      <c r="I1619" s="212">
        <f t="shared" si="377"/>
        <v>5.6000000000000005</v>
      </c>
      <c r="J1619" s="212">
        <f t="shared" si="378"/>
        <v>792.00000000000011</v>
      </c>
      <c r="K1619" s="212">
        <f t="shared" si="379"/>
        <v>4435.2000000000007</v>
      </c>
      <c r="L1619" s="30"/>
    </row>
    <row r="1620" spans="1:12" s="26" customFormat="1" x14ac:dyDescent="0.2">
      <c r="A1620" s="159">
        <v>64</v>
      </c>
      <c r="B1620" s="209" t="s">
        <v>1031</v>
      </c>
      <c r="C1620" s="161" t="s">
        <v>57</v>
      </c>
      <c r="D1620" s="161">
        <v>40</v>
      </c>
      <c r="E1620" s="207">
        <v>1045</v>
      </c>
      <c r="F1620" s="201">
        <f t="shared" si="376"/>
        <v>41800</v>
      </c>
      <c r="G1620" s="161" t="s">
        <v>122</v>
      </c>
      <c r="H1620" s="132"/>
      <c r="I1620" s="212">
        <f t="shared" ref="I1620:I1632" si="380">D1620*0.16</f>
        <v>6.4</v>
      </c>
      <c r="J1620" s="212">
        <f t="shared" ref="J1620:J1632" si="381">E1620</f>
        <v>1045</v>
      </c>
      <c r="K1620" s="212">
        <f t="shared" si="379"/>
        <v>6688</v>
      </c>
      <c r="L1620" s="30"/>
    </row>
    <row r="1621" spans="1:12" s="26" customFormat="1" x14ac:dyDescent="0.2">
      <c r="A1621" s="159">
        <v>65</v>
      </c>
      <c r="B1621" s="209" t="s">
        <v>1032</v>
      </c>
      <c r="C1621" s="161" t="s">
        <v>57</v>
      </c>
      <c r="D1621" s="161">
        <v>35</v>
      </c>
      <c r="E1621" s="207">
        <v>1320</v>
      </c>
      <c r="F1621" s="201">
        <f t="shared" ref="F1621:F1632" si="382">D1621*E1621</f>
        <v>46200</v>
      </c>
      <c r="G1621" s="161" t="s">
        <v>122</v>
      </c>
      <c r="H1621" s="132"/>
      <c r="I1621" s="212">
        <f t="shared" si="380"/>
        <v>5.6000000000000005</v>
      </c>
      <c r="J1621" s="212">
        <f t="shared" si="381"/>
        <v>1320</v>
      </c>
      <c r="K1621" s="212">
        <f t="shared" si="379"/>
        <v>7392.0000000000009</v>
      </c>
      <c r="L1621" s="30"/>
    </row>
    <row r="1622" spans="1:12" s="26" customFormat="1" x14ac:dyDescent="0.2">
      <c r="A1622" s="159">
        <v>66</v>
      </c>
      <c r="B1622" s="209" t="s">
        <v>1033</v>
      </c>
      <c r="C1622" s="161" t="s">
        <v>57</v>
      </c>
      <c r="D1622" s="161">
        <v>45</v>
      </c>
      <c r="E1622" s="207">
        <v>1540.0000000000002</v>
      </c>
      <c r="F1622" s="201">
        <f t="shared" si="382"/>
        <v>69300.000000000015</v>
      </c>
      <c r="G1622" s="161" t="s">
        <v>122</v>
      </c>
      <c r="H1622" s="132"/>
      <c r="I1622" s="212">
        <f t="shared" si="380"/>
        <v>7.2</v>
      </c>
      <c r="J1622" s="212">
        <f t="shared" si="381"/>
        <v>1540.0000000000002</v>
      </c>
      <c r="K1622" s="212">
        <f t="shared" si="379"/>
        <v>11088.000000000002</v>
      </c>
      <c r="L1622" s="30"/>
    </row>
    <row r="1623" spans="1:12" s="26" customFormat="1" x14ac:dyDescent="0.2">
      <c r="A1623" s="159">
        <v>67</v>
      </c>
      <c r="B1623" s="209" t="s">
        <v>1034</v>
      </c>
      <c r="C1623" s="161" t="s">
        <v>57</v>
      </c>
      <c r="D1623" s="161">
        <v>40</v>
      </c>
      <c r="E1623" s="207">
        <v>1628.0000000000002</v>
      </c>
      <c r="F1623" s="201">
        <f t="shared" si="382"/>
        <v>65120.000000000007</v>
      </c>
      <c r="G1623" s="161" t="s">
        <v>122</v>
      </c>
      <c r="H1623" s="132"/>
      <c r="I1623" s="212">
        <f t="shared" si="380"/>
        <v>6.4</v>
      </c>
      <c r="J1623" s="212">
        <f t="shared" si="381"/>
        <v>1628.0000000000002</v>
      </c>
      <c r="K1623" s="212">
        <f t="shared" si="379"/>
        <v>10419.200000000003</v>
      </c>
      <c r="L1623" s="30"/>
    </row>
    <row r="1624" spans="1:12" s="26" customFormat="1" x14ac:dyDescent="0.2">
      <c r="A1624" s="159">
        <v>68</v>
      </c>
      <c r="B1624" s="209" t="s">
        <v>1035</v>
      </c>
      <c r="C1624" s="161" t="s">
        <v>57</v>
      </c>
      <c r="D1624" s="161">
        <v>35</v>
      </c>
      <c r="E1624" s="207">
        <v>1320</v>
      </c>
      <c r="F1624" s="201">
        <f t="shared" si="382"/>
        <v>46200</v>
      </c>
      <c r="G1624" s="161" t="s">
        <v>122</v>
      </c>
      <c r="H1624" s="132"/>
      <c r="I1624" s="212">
        <f t="shared" si="380"/>
        <v>5.6000000000000005</v>
      </c>
      <c r="J1624" s="212">
        <f t="shared" si="381"/>
        <v>1320</v>
      </c>
      <c r="K1624" s="212">
        <f t="shared" si="379"/>
        <v>7392.0000000000009</v>
      </c>
      <c r="L1624" s="30"/>
    </row>
    <row r="1625" spans="1:12" s="26" customFormat="1" x14ac:dyDescent="0.2">
      <c r="A1625" s="159">
        <v>69</v>
      </c>
      <c r="B1625" s="209" t="s">
        <v>1036</v>
      </c>
      <c r="C1625" s="161" t="s">
        <v>57</v>
      </c>
      <c r="D1625" s="161">
        <v>40</v>
      </c>
      <c r="E1625" s="207">
        <v>1628.0000000000002</v>
      </c>
      <c r="F1625" s="201">
        <f t="shared" si="382"/>
        <v>65120.000000000007</v>
      </c>
      <c r="G1625" s="161" t="s">
        <v>122</v>
      </c>
      <c r="H1625" s="132"/>
      <c r="I1625" s="212">
        <f t="shared" si="380"/>
        <v>6.4</v>
      </c>
      <c r="J1625" s="212">
        <f t="shared" si="381"/>
        <v>1628.0000000000002</v>
      </c>
      <c r="K1625" s="212">
        <f t="shared" si="379"/>
        <v>10419.200000000003</v>
      </c>
      <c r="L1625" s="30"/>
    </row>
    <row r="1626" spans="1:12" s="26" customFormat="1" x14ac:dyDescent="0.2">
      <c r="A1626" s="159">
        <v>70</v>
      </c>
      <c r="B1626" s="209" t="s">
        <v>1037</v>
      </c>
      <c r="C1626" s="161" t="s">
        <v>57</v>
      </c>
      <c r="D1626" s="161">
        <v>40</v>
      </c>
      <c r="E1626" s="207">
        <v>1628.0000000000002</v>
      </c>
      <c r="F1626" s="201">
        <f t="shared" si="382"/>
        <v>65120.000000000007</v>
      </c>
      <c r="G1626" s="161" t="s">
        <v>122</v>
      </c>
      <c r="H1626" s="132"/>
      <c r="I1626" s="212">
        <f t="shared" si="380"/>
        <v>6.4</v>
      </c>
      <c r="J1626" s="212">
        <f t="shared" si="381"/>
        <v>1628.0000000000002</v>
      </c>
      <c r="K1626" s="212">
        <f t="shared" si="379"/>
        <v>10419.200000000003</v>
      </c>
      <c r="L1626" s="30"/>
    </row>
    <row r="1627" spans="1:12" s="26" customFormat="1" x14ac:dyDescent="0.2">
      <c r="A1627" s="159">
        <v>71</v>
      </c>
      <c r="B1627" s="209" t="s">
        <v>1038</v>
      </c>
      <c r="C1627" s="161" t="s">
        <v>57</v>
      </c>
      <c r="D1627" s="161">
        <v>35</v>
      </c>
      <c r="E1627" s="207">
        <v>1452.0000000000002</v>
      </c>
      <c r="F1627" s="201">
        <f t="shared" si="382"/>
        <v>50820.000000000007</v>
      </c>
      <c r="G1627" s="161" t="s">
        <v>122</v>
      </c>
      <c r="H1627" s="132"/>
      <c r="I1627" s="212">
        <f t="shared" si="380"/>
        <v>5.6000000000000005</v>
      </c>
      <c r="J1627" s="212">
        <f t="shared" si="381"/>
        <v>1452.0000000000002</v>
      </c>
      <c r="K1627" s="212">
        <f t="shared" si="379"/>
        <v>8131.2000000000016</v>
      </c>
      <c r="L1627" s="30"/>
    </row>
    <row r="1628" spans="1:12" s="26" customFormat="1" x14ac:dyDescent="0.2">
      <c r="A1628" s="159">
        <v>72</v>
      </c>
      <c r="B1628" s="209" t="s">
        <v>1039</v>
      </c>
      <c r="C1628" s="161" t="s">
        <v>57</v>
      </c>
      <c r="D1628" s="161">
        <v>40</v>
      </c>
      <c r="E1628" s="207">
        <v>1452.0000000000002</v>
      </c>
      <c r="F1628" s="201">
        <f t="shared" si="382"/>
        <v>58080.000000000007</v>
      </c>
      <c r="G1628" s="161" t="s">
        <v>122</v>
      </c>
      <c r="H1628" s="132"/>
      <c r="I1628" s="212">
        <f t="shared" si="380"/>
        <v>6.4</v>
      </c>
      <c r="J1628" s="212">
        <f t="shared" si="381"/>
        <v>1452.0000000000002</v>
      </c>
      <c r="K1628" s="212">
        <f t="shared" si="379"/>
        <v>9292.8000000000011</v>
      </c>
      <c r="L1628" s="30"/>
    </row>
    <row r="1629" spans="1:12" s="26" customFormat="1" x14ac:dyDescent="0.2">
      <c r="A1629" s="159">
        <v>73</v>
      </c>
      <c r="B1629" s="209" t="s">
        <v>1040</v>
      </c>
      <c r="C1629" s="161" t="s">
        <v>57</v>
      </c>
      <c r="D1629" s="161">
        <v>30</v>
      </c>
      <c r="E1629" s="207">
        <v>1650.0000000000002</v>
      </c>
      <c r="F1629" s="201">
        <f t="shared" si="382"/>
        <v>49500.000000000007</v>
      </c>
      <c r="G1629" s="161" t="s">
        <v>122</v>
      </c>
      <c r="H1629" s="132"/>
      <c r="I1629" s="212">
        <f t="shared" si="380"/>
        <v>4.8</v>
      </c>
      <c r="J1629" s="212">
        <f t="shared" si="381"/>
        <v>1650.0000000000002</v>
      </c>
      <c r="K1629" s="212">
        <f t="shared" si="379"/>
        <v>7920.0000000000009</v>
      </c>
      <c r="L1629" s="30"/>
    </row>
    <row r="1630" spans="1:12" s="26" customFormat="1" x14ac:dyDescent="0.2">
      <c r="A1630" s="159">
        <v>74</v>
      </c>
      <c r="B1630" s="209" t="s">
        <v>1041</v>
      </c>
      <c r="C1630" s="161" t="s">
        <v>57</v>
      </c>
      <c r="D1630" s="161">
        <v>30</v>
      </c>
      <c r="E1630" s="207">
        <v>1320</v>
      </c>
      <c r="F1630" s="201">
        <f t="shared" si="382"/>
        <v>39600</v>
      </c>
      <c r="G1630" s="161" t="s">
        <v>122</v>
      </c>
      <c r="H1630" s="132"/>
      <c r="I1630" s="212">
        <f t="shared" si="380"/>
        <v>4.8</v>
      </c>
      <c r="J1630" s="212">
        <f t="shared" si="381"/>
        <v>1320</v>
      </c>
      <c r="K1630" s="212">
        <f t="shared" si="379"/>
        <v>6336</v>
      </c>
      <c r="L1630" s="30"/>
    </row>
    <row r="1631" spans="1:12" s="26" customFormat="1" x14ac:dyDescent="0.2">
      <c r="A1631" s="159">
        <v>75</v>
      </c>
      <c r="B1631" s="209" t="s">
        <v>1042</v>
      </c>
      <c r="C1631" s="161" t="s">
        <v>57</v>
      </c>
      <c r="D1631" s="161">
        <v>30</v>
      </c>
      <c r="E1631" s="207">
        <v>1430.0000000000002</v>
      </c>
      <c r="F1631" s="201">
        <f t="shared" si="382"/>
        <v>42900.000000000007</v>
      </c>
      <c r="G1631" s="161" t="s">
        <v>122</v>
      </c>
      <c r="H1631" s="132"/>
      <c r="I1631" s="212">
        <f t="shared" si="380"/>
        <v>4.8</v>
      </c>
      <c r="J1631" s="212">
        <f t="shared" si="381"/>
        <v>1430.0000000000002</v>
      </c>
      <c r="K1631" s="212">
        <f t="shared" si="379"/>
        <v>6864.0000000000009</v>
      </c>
      <c r="L1631" s="30"/>
    </row>
    <row r="1632" spans="1:12" s="26" customFormat="1" x14ac:dyDescent="0.2">
      <c r="A1632" s="159">
        <v>76</v>
      </c>
      <c r="B1632" s="209" t="s">
        <v>1043</v>
      </c>
      <c r="C1632" s="161" t="s">
        <v>57</v>
      </c>
      <c r="D1632" s="161">
        <v>30</v>
      </c>
      <c r="E1632" s="207">
        <v>1430.0000000000002</v>
      </c>
      <c r="F1632" s="201">
        <f t="shared" si="382"/>
        <v>42900.000000000007</v>
      </c>
      <c r="G1632" s="161" t="s">
        <v>122</v>
      </c>
      <c r="H1632" s="132"/>
      <c r="I1632" s="212">
        <f t="shared" si="380"/>
        <v>4.8</v>
      </c>
      <c r="J1632" s="212">
        <f t="shared" si="381"/>
        <v>1430.0000000000002</v>
      </c>
      <c r="K1632" s="212">
        <f t="shared" si="379"/>
        <v>6864.0000000000009</v>
      </c>
      <c r="L1632" s="30"/>
    </row>
    <row r="1633" spans="1:12" s="26" customFormat="1" ht="13.5" x14ac:dyDescent="0.25">
      <c r="A1633" s="159"/>
      <c r="B1633" s="299" t="s">
        <v>1122</v>
      </c>
      <c r="C1633" s="299"/>
      <c r="D1633" s="299"/>
      <c r="E1633" s="299"/>
      <c r="F1633" s="219">
        <f>SUM(F1557:F1632)</f>
        <v>1575039.29</v>
      </c>
      <c r="G1633" s="219"/>
      <c r="H1633" s="219"/>
      <c r="I1633" s="219"/>
      <c r="J1633" s="219"/>
      <c r="K1633" s="219">
        <f>SUM(K1557:K1632)</f>
        <v>252006.28640000004</v>
      </c>
      <c r="L1633" s="30"/>
    </row>
    <row r="1634" spans="1:12" s="26" customFormat="1" ht="13.5" x14ac:dyDescent="0.25">
      <c r="A1634" s="159"/>
      <c r="B1634" s="303" t="s">
        <v>1054</v>
      </c>
      <c r="C1634" s="304"/>
      <c r="D1634" s="304"/>
      <c r="E1634" s="304"/>
      <c r="F1634" s="304"/>
      <c r="G1634" s="305"/>
      <c r="H1634" s="18"/>
      <c r="I1634" s="218"/>
      <c r="J1634" s="218"/>
      <c r="K1634" s="218">
        <f t="shared" si="379"/>
        <v>0</v>
      </c>
      <c r="L1634" s="30"/>
    </row>
    <row r="1635" spans="1:12" s="26" customFormat="1" x14ac:dyDescent="0.2">
      <c r="A1635" s="159">
        <v>1</v>
      </c>
      <c r="B1635" s="197" t="s">
        <v>1055</v>
      </c>
      <c r="C1635" s="161" t="s">
        <v>205</v>
      </c>
      <c r="D1635" s="161">
        <v>20</v>
      </c>
      <c r="E1635" s="207">
        <v>616</v>
      </c>
      <c r="F1635" s="201">
        <f t="shared" ref="F1635:F1641" si="383">D1635*E1635</f>
        <v>12320</v>
      </c>
      <c r="G1635" s="161" t="s">
        <v>122</v>
      </c>
      <c r="H1635" s="18"/>
      <c r="I1635" s="218">
        <f t="shared" ref="I1635:I1641" si="384">D1635*0.16</f>
        <v>3.2</v>
      </c>
      <c r="J1635" s="218">
        <f t="shared" ref="J1635:J1641" si="385">E1635</f>
        <v>616</v>
      </c>
      <c r="K1635" s="218">
        <f t="shared" si="379"/>
        <v>1971.2</v>
      </c>
      <c r="L1635" s="30"/>
    </row>
    <row r="1636" spans="1:12" s="26" customFormat="1" x14ac:dyDescent="0.2">
      <c r="A1636" s="159">
        <v>2</v>
      </c>
      <c r="B1636" s="197" t="s">
        <v>1058</v>
      </c>
      <c r="C1636" s="161" t="s">
        <v>57</v>
      </c>
      <c r="D1636" s="161">
        <v>500</v>
      </c>
      <c r="E1636" s="207">
        <v>13.200000000000001</v>
      </c>
      <c r="F1636" s="201">
        <f t="shared" si="383"/>
        <v>6600.0000000000009</v>
      </c>
      <c r="G1636" s="161" t="s">
        <v>122</v>
      </c>
      <c r="H1636" s="18"/>
      <c r="I1636" s="218">
        <f t="shared" si="384"/>
        <v>80</v>
      </c>
      <c r="J1636" s="218">
        <f t="shared" si="385"/>
        <v>13.200000000000001</v>
      </c>
      <c r="K1636" s="218">
        <f t="shared" si="379"/>
        <v>1056</v>
      </c>
      <c r="L1636" s="30"/>
    </row>
    <row r="1637" spans="1:12" s="26" customFormat="1" x14ac:dyDescent="0.2">
      <c r="A1637" s="159">
        <v>3</v>
      </c>
      <c r="B1637" s="197" t="s">
        <v>1059</v>
      </c>
      <c r="C1637" s="161" t="s">
        <v>57</v>
      </c>
      <c r="D1637" s="161">
        <v>500</v>
      </c>
      <c r="E1637" s="207">
        <v>13.200000000000001</v>
      </c>
      <c r="F1637" s="201">
        <f t="shared" si="383"/>
        <v>6600.0000000000009</v>
      </c>
      <c r="G1637" s="161" t="s">
        <v>122</v>
      </c>
      <c r="H1637" s="18"/>
      <c r="I1637" s="218">
        <f t="shared" si="384"/>
        <v>80</v>
      </c>
      <c r="J1637" s="218">
        <f t="shared" si="385"/>
        <v>13.200000000000001</v>
      </c>
      <c r="K1637" s="218">
        <f t="shared" si="379"/>
        <v>1056</v>
      </c>
      <c r="L1637" s="30"/>
    </row>
    <row r="1638" spans="1:12" s="26" customFormat="1" x14ac:dyDescent="0.2">
      <c r="A1638" s="159">
        <v>4</v>
      </c>
      <c r="B1638" s="197" t="s">
        <v>1060</v>
      </c>
      <c r="C1638" s="161" t="s">
        <v>57</v>
      </c>
      <c r="D1638" s="161">
        <v>500</v>
      </c>
      <c r="E1638" s="207">
        <v>17.600000000000001</v>
      </c>
      <c r="F1638" s="201">
        <f t="shared" si="383"/>
        <v>8800</v>
      </c>
      <c r="G1638" s="161" t="s">
        <v>122</v>
      </c>
      <c r="H1638" s="18"/>
      <c r="I1638" s="218">
        <f t="shared" si="384"/>
        <v>80</v>
      </c>
      <c r="J1638" s="218">
        <f t="shared" si="385"/>
        <v>17.600000000000001</v>
      </c>
      <c r="K1638" s="218">
        <f t="shared" si="379"/>
        <v>1408</v>
      </c>
      <c r="L1638" s="30"/>
    </row>
    <row r="1639" spans="1:12" s="26" customFormat="1" x14ac:dyDescent="0.2">
      <c r="A1639" s="159">
        <v>5</v>
      </c>
      <c r="B1639" s="197" t="s">
        <v>1061</v>
      </c>
      <c r="C1639" s="161" t="s">
        <v>57</v>
      </c>
      <c r="D1639" s="161">
        <v>500</v>
      </c>
      <c r="E1639" s="207">
        <v>9.9</v>
      </c>
      <c r="F1639" s="201">
        <f t="shared" si="383"/>
        <v>4950</v>
      </c>
      <c r="G1639" s="161" t="s">
        <v>122</v>
      </c>
      <c r="H1639" s="132"/>
      <c r="I1639" s="212">
        <f t="shared" si="384"/>
        <v>80</v>
      </c>
      <c r="J1639" s="212">
        <f t="shared" si="385"/>
        <v>9.9</v>
      </c>
      <c r="K1639" s="212">
        <f t="shared" si="379"/>
        <v>792</v>
      </c>
      <c r="L1639" s="30"/>
    </row>
    <row r="1640" spans="1:12" s="26" customFormat="1" x14ac:dyDescent="0.2">
      <c r="A1640" s="159">
        <v>6</v>
      </c>
      <c r="B1640" s="197" t="s">
        <v>1062</v>
      </c>
      <c r="C1640" s="161" t="s">
        <v>57</v>
      </c>
      <c r="D1640" s="161">
        <v>500</v>
      </c>
      <c r="E1640" s="207">
        <v>19.8</v>
      </c>
      <c r="F1640" s="201">
        <f t="shared" si="383"/>
        <v>9900</v>
      </c>
      <c r="G1640" s="161" t="s">
        <v>122</v>
      </c>
      <c r="H1640" s="132"/>
      <c r="I1640" s="212">
        <f t="shared" si="384"/>
        <v>80</v>
      </c>
      <c r="J1640" s="212">
        <f t="shared" si="385"/>
        <v>19.8</v>
      </c>
      <c r="K1640" s="212">
        <f t="shared" si="379"/>
        <v>1584</v>
      </c>
      <c r="L1640" s="30"/>
    </row>
    <row r="1641" spans="1:12" s="26" customFormat="1" ht="25.5" x14ac:dyDescent="0.2">
      <c r="A1641" s="159">
        <v>7</v>
      </c>
      <c r="B1641" s="211" t="s">
        <v>1063</v>
      </c>
      <c r="C1641" s="161" t="s">
        <v>57</v>
      </c>
      <c r="D1641" s="161">
        <v>1600</v>
      </c>
      <c r="E1641" s="207">
        <v>16.5</v>
      </c>
      <c r="F1641" s="201">
        <f t="shared" si="383"/>
        <v>26400</v>
      </c>
      <c r="G1641" s="161" t="s">
        <v>122</v>
      </c>
      <c r="H1641" s="132"/>
      <c r="I1641" s="212">
        <f t="shared" si="384"/>
        <v>256</v>
      </c>
      <c r="J1641" s="212">
        <f t="shared" si="385"/>
        <v>16.5</v>
      </c>
      <c r="K1641" s="212">
        <f t="shared" si="379"/>
        <v>4224</v>
      </c>
      <c r="L1641" s="30"/>
    </row>
    <row r="1642" spans="1:12" s="26" customFormat="1" ht="13.5" x14ac:dyDescent="0.25">
      <c r="A1642" s="159"/>
      <c r="B1642" s="299" t="s">
        <v>1122</v>
      </c>
      <c r="C1642" s="299"/>
      <c r="D1642" s="299"/>
      <c r="E1642" s="299"/>
      <c r="F1642" s="219">
        <f>SUM(F1635:F1641)</f>
        <v>75570</v>
      </c>
      <c r="G1642" s="219"/>
      <c r="H1642" s="219"/>
      <c r="I1642" s="219"/>
      <c r="J1642" s="219"/>
      <c r="K1642" s="219">
        <f t="shared" ref="K1642" si="386">SUM(K1635:K1641)</f>
        <v>12091.2</v>
      </c>
      <c r="L1642" s="30"/>
    </row>
    <row r="1643" spans="1:12" s="26" customFormat="1" ht="13.5" x14ac:dyDescent="0.25">
      <c r="A1643" s="159"/>
      <c r="B1643" s="303" t="s">
        <v>675</v>
      </c>
      <c r="C1643" s="304"/>
      <c r="D1643" s="304"/>
      <c r="E1643" s="304"/>
      <c r="F1643" s="304"/>
      <c r="G1643" s="305"/>
      <c r="H1643" s="18"/>
      <c r="I1643" s="218">
        <f>D1643*0.16</f>
        <v>0</v>
      </c>
      <c r="J1643" s="218">
        <f>E1643</f>
        <v>0</v>
      </c>
      <c r="K1643" s="218">
        <f t="shared" si="379"/>
        <v>0</v>
      </c>
      <c r="L1643" s="30"/>
    </row>
    <row r="1644" spans="1:12" s="26" customFormat="1" x14ac:dyDescent="0.2">
      <c r="A1644" s="159">
        <v>1</v>
      </c>
      <c r="B1644" s="197" t="s">
        <v>676</v>
      </c>
      <c r="C1644" s="161" t="s">
        <v>205</v>
      </c>
      <c r="D1644" s="161">
        <v>5</v>
      </c>
      <c r="E1644" s="207">
        <v>691.89120000000003</v>
      </c>
      <c r="F1644" s="201">
        <f t="shared" ref="F1644:F1646" si="387">D1644*E1644</f>
        <v>3459.4560000000001</v>
      </c>
      <c r="G1644" s="161" t="s">
        <v>122</v>
      </c>
      <c r="H1644" s="18"/>
      <c r="I1644" s="218">
        <f>D1644*0.16</f>
        <v>0.8</v>
      </c>
      <c r="J1644" s="218">
        <f>E1644</f>
        <v>691.89120000000003</v>
      </c>
      <c r="K1644" s="218">
        <f t="shared" si="379"/>
        <v>553.51296000000002</v>
      </c>
      <c r="L1644" s="30"/>
    </row>
    <row r="1645" spans="1:12" s="26" customFormat="1" x14ac:dyDescent="0.2">
      <c r="A1645" s="159">
        <v>2</v>
      </c>
      <c r="B1645" s="197" t="s">
        <v>677</v>
      </c>
      <c r="C1645" s="161" t="s">
        <v>205</v>
      </c>
      <c r="D1645" s="161">
        <v>5</v>
      </c>
      <c r="E1645" s="207">
        <v>691.89120000000003</v>
      </c>
      <c r="F1645" s="201">
        <f t="shared" si="387"/>
        <v>3459.4560000000001</v>
      </c>
      <c r="G1645" s="161" t="s">
        <v>122</v>
      </c>
      <c r="H1645" s="18"/>
      <c r="I1645" s="218">
        <f>D1645*0.16</f>
        <v>0.8</v>
      </c>
      <c r="J1645" s="218">
        <f>E1645</f>
        <v>691.89120000000003</v>
      </c>
      <c r="K1645" s="218">
        <f t="shared" si="379"/>
        <v>553.51296000000002</v>
      </c>
      <c r="L1645" s="30"/>
    </row>
    <row r="1646" spans="1:12" s="26" customFormat="1" x14ac:dyDescent="0.2">
      <c r="A1646" s="159">
        <v>3</v>
      </c>
      <c r="B1646" s="197" t="s">
        <v>678</v>
      </c>
      <c r="C1646" s="161" t="s">
        <v>205</v>
      </c>
      <c r="D1646" s="161">
        <v>5</v>
      </c>
      <c r="E1646" s="207">
        <v>691.89120000000003</v>
      </c>
      <c r="F1646" s="201">
        <f t="shared" si="387"/>
        <v>3459.4560000000001</v>
      </c>
      <c r="G1646" s="161" t="s">
        <v>122</v>
      </c>
      <c r="H1646" s="18"/>
      <c r="I1646" s="218">
        <f>D1646*0.16</f>
        <v>0.8</v>
      </c>
      <c r="J1646" s="218">
        <f>E1646</f>
        <v>691.89120000000003</v>
      </c>
      <c r="K1646" s="218">
        <f t="shared" si="379"/>
        <v>553.51296000000002</v>
      </c>
      <c r="L1646" s="30"/>
    </row>
    <row r="1647" spans="1:12" s="26" customFormat="1" ht="13.5" x14ac:dyDescent="0.25">
      <c r="A1647" s="159"/>
      <c r="B1647" s="197"/>
      <c r="C1647" s="197"/>
      <c r="D1647" s="197"/>
      <c r="E1647" s="210"/>
      <c r="F1647" s="219">
        <f>SUM(F1644:F1646)</f>
        <v>10378.368</v>
      </c>
      <c r="G1647" s="219"/>
      <c r="H1647" s="219"/>
      <c r="I1647" s="219"/>
      <c r="J1647" s="219"/>
      <c r="K1647" s="219">
        <f t="shared" ref="K1647" si="388">SUM(K1644:K1646)</f>
        <v>1660.5388800000001</v>
      </c>
      <c r="L1647" s="30"/>
    </row>
    <row r="1648" spans="1:12" s="26" customFormat="1" ht="13.5" x14ac:dyDescent="0.25">
      <c r="A1648" s="159"/>
      <c r="B1648" s="303" t="s">
        <v>2204</v>
      </c>
      <c r="C1648" s="304"/>
      <c r="D1648" s="304"/>
      <c r="E1648" s="304"/>
      <c r="F1648" s="304"/>
      <c r="G1648" s="305"/>
      <c r="H1648" s="219"/>
      <c r="I1648" s="218"/>
      <c r="J1648" s="218"/>
      <c r="K1648" s="218">
        <f t="shared" ref="K1648:K1651" si="389">I1648*J1648</f>
        <v>0</v>
      </c>
      <c r="L1648" s="30"/>
    </row>
    <row r="1649" spans="1:12" s="26" customFormat="1" ht="15" x14ac:dyDescent="0.25">
      <c r="A1649" s="159">
        <v>1</v>
      </c>
      <c r="B1649" s="274" t="s">
        <v>2200</v>
      </c>
      <c r="C1649" s="275" t="s">
        <v>2201</v>
      </c>
      <c r="D1649" s="276">
        <v>5106</v>
      </c>
      <c r="E1649" s="277">
        <v>440.00000000000006</v>
      </c>
      <c r="F1649" s="276">
        <f>D1649*E1649</f>
        <v>2246640.0000000005</v>
      </c>
      <c r="G1649" s="161" t="s">
        <v>122</v>
      </c>
      <c r="H1649" s="219"/>
      <c r="I1649" s="218">
        <f t="shared" ref="I1649:I1664" si="390">D1649*0.16</f>
        <v>816.96</v>
      </c>
      <c r="J1649" s="218">
        <f t="shared" ref="J1649:J1664" si="391">E1649</f>
        <v>440.00000000000006</v>
      </c>
      <c r="K1649" s="218">
        <f t="shared" si="389"/>
        <v>359462.40000000008</v>
      </c>
      <c r="L1649" s="30"/>
    </row>
    <row r="1650" spans="1:12" s="26" customFormat="1" ht="15" x14ac:dyDescent="0.25">
      <c r="A1650" s="159">
        <v>2</v>
      </c>
      <c r="B1650" s="274" t="s">
        <v>2202</v>
      </c>
      <c r="C1650" s="275" t="s">
        <v>205</v>
      </c>
      <c r="D1650" s="276">
        <v>560</v>
      </c>
      <c r="E1650" s="277">
        <v>3190.0000000000005</v>
      </c>
      <c r="F1650" s="276">
        <f t="shared" ref="F1650:F1651" si="392">D1650*E1650</f>
        <v>1786400.0000000002</v>
      </c>
      <c r="G1650" s="161" t="s">
        <v>122</v>
      </c>
      <c r="H1650" s="219"/>
      <c r="I1650" s="218">
        <f t="shared" si="390"/>
        <v>89.600000000000009</v>
      </c>
      <c r="J1650" s="218">
        <f t="shared" si="391"/>
        <v>3190.0000000000005</v>
      </c>
      <c r="K1650" s="218">
        <f t="shared" si="389"/>
        <v>285824.00000000006</v>
      </c>
      <c r="L1650" s="30"/>
    </row>
    <row r="1651" spans="1:12" s="26" customFormat="1" ht="15" x14ac:dyDescent="0.25">
      <c r="A1651" s="159">
        <v>3</v>
      </c>
      <c r="B1651" s="274" t="s">
        <v>2203</v>
      </c>
      <c r="C1651" s="275" t="s">
        <v>205</v>
      </c>
      <c r="D1651" s="276">
        <v>300</v>
      </c>
      <c r="E1651" s="277">
        <v>7843</v>
      </c>
      <c r="F1651" s="276">
        <f t="shared" si="392"/>
        <v>2352900</v>
      </c>
      <c r="G1651" s="161" t="s">
        <v>122</v>
      </c>
      <c r="H1651" s="219"/>
      <c r="I1651" s="218">
        <f t="shared" si="390"/>
        <v>48</v>
      </c>
      <c r="J1651" s="218">
        <f t="shared" si="391"/>
        <v>7843</v>
      </c>
      <c r="K1651" s="218">
        <f t="shared" si="389"/>
        <v>376464</v>
      </c>
      <c r="L1651" s="30"/>
    </row>
    <row r="1652" spans="1:12" s="26" customFormat="1" ht="15" x14ac:dyDescent="0.25">
      <c r="A1652" s="279"/>
      <c r="B1652" s="343" t="s">
        <v>1122</v>
      </c>
      <c r="C1652" s="344"/>
      <c r="D1652" s="344"/>
      <c r="E1652" s="345"/>
      <c r="F1652" s="219">
        <f>SUM(F1649:F1651)</f>
        <v>6385940.0000000009</v>
      </c>
      <c r="G1652" s="219"/>
      <c r="H1652" s="219"/>
      <c r="I1652" s="219"/>
      <c r="J1652" s="219"/>
      <c r="K1652" s="219">
        <f t="shared" ref="K1652" si="393">SUM(K1649:K1651)</f>
        <v>1021750.4000000001</v>
      </c>
      <c r="L1652" s="30"/>
    </row>
    <row r="1653" spans="1:12" s="26" customFormat="1" ht="13.5" x14ac:dyDescent="0.25">
      <c r="A1653" s="279"/>
      <c r="B1653" s="303" t="s">
        <v>2220</v>
      </c>
      <c r="C1653" s="304"/>
      <c r="D1653" s="304"/>
      <c r="E1653" s="304"/>
      <c r="F1653" s="304"/>
      <c r="G1653" s="305"/>
      <c r="H1653" s="219"/>
      <c r="I1653" s="218"/>
      <c r="J1653" s="218"/>
      <c r="K1653" s="218"/>
      <c r="L1653" s="30"/>
    </row>
    <row r="1654" spans="1:12" s="26" customFormat="1" ht="15" x14ac:dyDescent="0.25">
      <c r="A1654" s="284">
        <v>1</v>
      </c>
      <c r="B1654" s="197" t="s">
        <v>2205</v>
      </c>
      <c r="C1654" s="197" t="s">
        <v>57</v>
      </c>
      <c r="D1654" s="275">
        <v>480</v>
      </c>
      <c r="E1654" s="278">
        <v>1400</v>
      </c>
      <c r="F1654" s="278" t="s">
        <v>2206</v>
      </c>
      <c r="G1654" s="219"/>
      <c r="H1654" s="219"/>
      <c r="I1654" s="218">
        <f t="shared" si="390"/>
        <v>76.8</v>
      </c>
      <c r="J1654" s="218">
        <f t="shared" si="391"/>
        <v>1400</v>
      </c>
      <c r="K1654" s="218">
        <f>I1654*J1654</f>
        <v>107520</v>
      </c>
      <c r="L1654" s="30"/>
    </row>
    <row r="1655" spans="1:12" s="26" customFormat="1" ht="15" x14ac:dyDescent="0.25">
      <c r="A1655" s="284">
        <v>2</v>
      </c>
      <c r="B1655" s="197" t="s">
        <v>2207</v>
      </c>
      <c r="C1655" s="197" t="s">
        <v>57</v>
      </c>
      <c r="D1655" s="275">
        <v>480</v>
      </c>
      <c r="E1655" s="278">
        <v>550</v>
      </c>
      <c r="F1655" s="278" t="s">
        <v>2208</v>
      </c>
      <c r="G1655" s="219"/>
      <c r="H1655" s="219"/>
      <c r="I1655" s="218">
        <f t="shared" si="390"/>
        <v>76.8</v>
      </c>
      <c r="J1655" s="218">
        <f t="shared" si="391"/>
        <v>550</v>
      </c>
      <c r="K1655" s="218">
        <f t="shared" ref="K1655:K1664" si="394">I1655*J1655</f>
        <v>42240</v>
      </c>
      <c r="L1655" s="30"/>
    </row>
    <row r="1656" spans="1:12" s="26" customFormat="1" ht="15" x14ac:dyDescent="0.25">
      <c r="A1656" s="284">
        <v>3</v>
      </c>
      <c r="B1656" s="197" t="s">
        <v>2209</v>
      </c>
      <c r="C1656" s="197" t="s">
        <v>57</v>
      </c>
      <c r="D1656" s="275">
        <v>132</v>
      </c>
      <c r="E1656" s="278">
        <v>1200</v>
      </c>
      <c r="F1656" s="278">
        <v>158400</v>
      </c>
      <c r="G1656" s="219"/>
      <c r="H1656" s="219"/>
      <c r="I1656" s="218">
        <f t="shared" si="390"/>
        <v>21.12</v>
      </c>
      <c r="J1656" s="218">
        <f t="shared" si="391"/>
        <v>1200</v>
      </c>
      <c r="K1656" s="218">
        <f t="shared" si="394"/>
        <v>25344</v>
      </c>
      <c r="L1656" s="30"/>
    </row>
    <row r="1657" spans="1:12" s="26" customFormat="1" ht="15" x14ac:dyDescent="0.25">
      <c r="A1657" s="284">
        <v>4</v>
      </c>
      <c r="B1657" s="197" t="s">
        <v>2210</v>
      </c>
      <c r="C1657" s="197" t="s">
        <v>57</v>
      </c>
      <c r="D1657" s="275">
        <v>360</v>
      </c>
      <c r="E1657" s="278">
        <v>700</v>
      </c>
      <c r="F1657" s="278">
        <v>252000</v>
      </c>
      <c r="G1657" s="219"/>
      <c r="H1657" s="219"/>
      <c r="I1657" s="218">
        <f t="shared" si="390"/>
        <v>57.6</v>
      </c>
      <c r="J1657" s="218">
        <f t="shared" si="391"/>
        <v>700</v>
      </c>
      <c r="K1657" s="218">
        <f t="shared" si="394"/>
        <v>40320</v>
      </c>
      <c r="L1657" s="30"/>
    </row>
    <row r="1658" spans="1:12" s="26" customFormat="1" ht="15" x14ac:dyDescent="0.25">
      <c r="A1658" s="284">
        <v>5</v>
      </c>
      <c r="B1658" s="197" t="s">
        <v>2211</v>
      </c>
      <c r="C1658" s="197" t="s">
        <v>57</v>
      </c>
      <c r="D1658" s="275">
        <v>480</v>
      </c>
      <c r="E1658" s="278">
        <v>400</v>
      </c>
      <c r="F1658" s="278">
        <v>192000</v>
      </c>
      <c r="G1658" s="219"/>
      <c r="H1658" s="219"/>
      <c r="I1658" s="218">
        <f t="shared" si="390"/>
        <v>76.8</v>
      </c>
      <c r="J1658" s="218">
        <f t="shared" si="391"/>
        <v>400</v>
      </c>
      <c r="K1658" s="218">
        <f t="shared" si="394"/>
        <v>30720</v>
      </c>
      <c r="L1658" s="30"/>
    </row>
    <row r="1659" spans="1:12" s="26" customFormat="1" ht="15" x14ac:dyDescent="0.25">
      <c r="A1659" s="284">
        <v>6</v>
      </c>
      <c r="B1659" s="197" t="s">
        <v>2212</v>
      </c>
      <c r="C1659" s="197" t="s">
        <v>57</v>
      </c>
      <c r="D1659" s="275">
        <v>24</v>
      </c>
      <c r="E1659" s="278">
        <v>2400</v>
      </c>
      <c r="F1659" s="278">
        <v>57600</v>
      </c>
      <c r="G1659" s="219"/>
      <c r="H1659" s="219"/>
      <c r="I1659" s="218">
        <f t="shared" si="390"/>
        <v>3.84</v>
      </c>
      <c r="J1659" s="218">
        <f t="shared" si="391"/>
        <v>2400</v>
      </c>
      <c r="K1659" s="218">
        <f t="shared" si="394"/>
        <v>9216</v>
      </c>
      <c r="L1659" s="30"/>
    </row>
    <row r="1660" spans="1:12" s="26" customFormat="1" ht="15" x14ac:dyDescent="0.25">
      <c r="A1660" s="284">
        <v>7</v>
      </c>
      <c r="B1660" s="197" t="s">
        <v>2213</v>
      </c>
      <c r="C1660" s="197" t="s">
        <v>57</v>
      </c>
      <c r="D1660" s="275">
        <v>24</v>
      </c>
      <c r="E1660" s="278">
        <v>2000</v>
      </c>
      <c r="F1660" s="278">
        <v>48000</v>
      </c>
      <c r="G1660" s="219"/>
      <c r="H1660" s="219"/>
      <c r="I1660" s="218">
        <f t="shared" si="390"/>
        <v>3.84</v>
      </c>
      <c r="J1660" s="218">
        <f t="shared" si="391"/>
        <v>2000</v>
      </c>
      <c r="K1660" s="218">
        <f t="shared" si="394"/>
        <v>7680</v>
      </c>
      <c r="L1660" s="30"/>
    </row>
    <row r="1661" spans="1:12" s="26" customFormat="1" ht="15" x14ac:dyDescent="0.25">
      <c r="A1661" s="284">
        <v>8</v>
      </c>
      <c r="B1661" s="197" t="s">
        <v>2214</v>
      </c>
      <c r="C1661" s="197" t="s">
        <v>57</v>
      </c>
      <c r="D1661" s="275">
        <v>60</v>
      </c>
      <c r="E1661" s="278">
        <v>650</v>
      </c>
      <c r="F1661" s="278">
        <v>39000</v>
      </c>
      <c r="G1661" s="219"/>
      <c r="H1661" s="219"/>
      <c r="I1661" s="218">
        <f t="shared" si="390"/>
        <v>9.6</v>
      </c>
      <c r="J1661" s="218">
        <f t="shared" si="391"/>
        <v>650</v>
      </c>
      <c r="K1661" s="218">
        <f t="shared" si="394"/>
        <v>6240</v>
      </c>
      <c r="L1661" s="30"/>
    </row>
    <row r="1662" spans="1:12" s="26" customFormat="1" ht="15" x14ac:dyDescent="0.25">
      <c r="A1662" s="284">
        <v>9</v>
      </c>
      <c r="B1662" s="197" t="s">
        <v>2215</v>
      </c>
      <c r="C1662" s="197" t="s">
        <v>57</v>
      </c>
      <c r="D1662" s="275">
        <v>480</v>
      </c>
      <c r="E1662" s="278">
        <v>500</v>
      </c>
      <c r="F1662" s="278" t="s">
        <v>2216</v>
      </c>
      <c r="G1662" s="219"/>
      <c r="H1662" s="219"/>
      <c r="I1662" s="218">
        <f t="shared" si="390"/>
        <v>76.8</v>
      </c>
      <c r="J1662" s="218">
        <f t="shared" si="391"/>
        <v>500</v>
      </c>
      <c r="K1662" s="218">
        <f t="shared" si="394"/>
        <v>38400</v>
      </c>
      <c r="L1662" s="30"/>
    </row>
    <row r="1663" spans="1:12" s="26" customFormat="1" ht="15" x14ac:dyDescent="0.25">
      <c r="A1663" s="284">
        <v>10</v>
      </c>
      <c r="B1663" s="197" t="s">
        <v>2217</v>
      </c>
      <c r="C1663" s="197" t="s">
        <v>57</v>
      </c>
      <c r="D1663" s="275">
        <v>120</v>
      </c>
      <c r="E1663" s="278">
        <v>300</v>
      </c>
      <c r="F1663" s="278">
        <v>36000</v>
      </c>
      <c r="G1663" s="219"/>
      <c r="H1663" s="219"/>
      <c r="I1663" s="218">
        <f t="shared" si="390"/>
        <v>19.2</v>
      </c>
      <c r="J1663" s="218">
        <f t="shared" si="391"/>
        <v>300</v>
      </c>
      <c r="K1663" s="218">
        <f t="shared" si="394"/>
        <v>5760</v>
      </c>
      <c r="L1663" s="30"/>
    </row>
    <row r="1664" spans="1:12" s="26" customFormat="1" ht="15" x14ac:dyDescent="0.25">
      <c r="A1664" s="284">
        <v>11</v>
      </c>
      <c r="B1664" s="197" t="s">
        <v>2218</v>
      </c>
      <c r="C1664" s="197" t="s">
        <v>2219</v>
      </c>
      <c r="D1664" s="275">
        <v>1980</v>
      </c>
      <c r="E1664" s="278">
        <v>60</v>
      </c>
      <c r="F1664" s="278">
        <v>118800</v>
      </c>
      <c r="G1664" s="219"/>
      <c r="H1664" s="219"/>
      <c r="I1664" s="218">
        <f t="shared" si="390"/>
        <v>316.8</v>
      </c>
      <c r="J1664" s="218">
        <f t="shared" si="391"/>
        <v>60</v>
      </c>
      <c r="K1664" s="218">
        <f t="shared" si="394"/>
        <v>19008</v>
      </c>
      <c r="L1664" s="30"/>
    </row>
    <row r="1665" spans="1:21" s="26" customFormat="1" ht="13.5" x14ac:dyDescent="0.25">
      <c r="A1665" s="280"/>
      <c r="B1665" s="281"/>
      <c r="C1665" s="281"/>
      <c r="D1665" s="281"/>
      <c r="E1665" s="282"/>
      <c r="F1665" s="283">
        <v>2077800</v>
      </c>
      <c r="G1665" s="283"/>
      <c r="H1665" s="283"/>
      <c r="I1665" s="283"/>
      <c r="J1665" s="283"/>
      <c r="K1665" s="283">
        <f>K1654+K1655+K1656+K1657+K1658+K1659+K1660+K1661+K1662+K1663+K1664</f>
        <v>332448</v>
      </c>
      <c r="L1665" s="30"/>
    </row>
    <row r="1666" spans="1:21" s="143" customFormat="1" ht="15" x14ac:dyDescent="0.25">
      <c r="A1666" s="154"/>
      <c r="B1666" s="105" t="s">
        <v>1064</v>
      </c>
      <c r="C1666" s="154"/>
      <c r="D1666" s="155"/>
      <c r="E1666" s="156"/>
      <c r="F1666" s="153"/>
      <c r="G1666" s="222"/>
      <c r="H1666" s="223" t="s">
        <v>454</v>
      </c>
      <c r="I1666" s="135"/>
      <c r="J1666" s="136"/>
      <c r="K1666" s="135"/>
      <c r="L1666" s="145"/>
      <c r="M1666" s="144"/>
      <c r="N1666" s="144"/>
      <c r="U1666" s="146"/>
    </row>
    <row r="1667" spans="1:21" s="53" customFormat="1" ht="15" x14ac:dyDescent="0.2">
      <c r="A1667" s="10"/>
      <c r="B1667" s="105" t="s">
        <v>350</v>
      </c>
      <c r="C1667" s="106"/>
      <c r="D1667" s="100"/>
      <c r="E1667" s="95"/>
      <c r="F1667" s="95"/>
      <c r="G1667" s="92"/>
      <c r="H1667" s="14"/>
      <c r="I1667" s="135"/>
      <c r="J1667" s="136"/>
      <c r="K1667" s="135"/>
      <c r="L1667" s="73">
        <v>1000</v>
      </c>
    </row>
    <row r="1668" spans="1:21" s="53" customFormat="1" x14ac:dyDescent="0.2">
      <c r="A1668" s="10" t="s">
        <v>1777</v>
      </c>
      <c r="B1668" s="1" t="s">
        <v>43</v>
      </c>
      <c r="C1668" s="106" t="s">
        <v>57</v>
      </c>
      <c r="D1668" s="100">
        <v>2</v>
      </c>
      <c r="E1668" s="95">
        <v>4500</v>
      </c>
      <c r="F1668" s="95">
        <v>9000</v>
      </c>
      <c r="G1668" s="92" t="s">
        <v>122</v>
      </c>
      <c r="H1668" s="14" t="str">
        <f>IF(F1668&gt;=3024000,"тендер"," ")</f>
        <v xml:space="preserve"> </v>
      </c>
      <c r="I1668" s="38">
        <f t="shared" ref="I1668:I1681" si="395">D1668*0.13</f>
        <v>0.26</v>
      </c>
      <c r="J1668" s="224">
        <f t="shared" ref="J1668:J1681" si="396">E1668</f>
        <v>4500</v>
      </c>
      <c r="K1668" s="38">
        <f t="shared" ref="K1668:K1681" si="397">I1668*J1668</f>
        <v>1170</v>
      </c>
      <c r="L1668" s="73">
        <v>22000</v>
      </c>
    </row>
    <row r="1669" spans="1:21" s="53" customFormat="1" x14ac:dyDescent="0.2">
      <c r="A1669" s="10" t="s">
        <v>1778</v>
      </c>
      <c r="B1669" s="1" t="s">
        <v>76</v>
      </c>
      <c r="C1669" s="106" t="s">
        <v>57</v>
      </c>
      <c r="D1669" s="100">
        <v>8</v>
      </c>
      <c r="E1669" s="95">
        <v>4500</v>
      </c>
      <c r="F1669" s="95">
        <v>36000</v>
      </c>
      <c r="G1669" s="92" t="s">
        <v>122</v>
      </c>
      <c r="H1669" s="14" t="str">
        <f>IF(F1669&gt;=3024000,"тендер"," ")</f>
        <v xml:space="preserve"> </v>
      </c>
      <c r="I1669" s="38">
        <f t="shared" si="395"/>
        <v>1.04</v>
      </c>
      <c r="J1669" s="224">
        <f t="shared" si="396"/>
        <v>4500</v>
      </c>
      <c r="K1669" s="38">
        <f t="shared" si="397"/>
        <v>4680</v>
      </c>
      <c r="L1669" s="73">
        <v>10000</v>
      </c>
    </row>
    <row r="1670" spans="1:21" s="53" customFormat="1" x14ac:dyDescent="0.2">
      <c r="A1670" s="10" t="s">
        <v>1779</v>
      </c>
      <c r="B1670" s="1" t="s">
        <v>77</v>
      </c>
      <c r="C1670" s="106" t="s">
        <v>57</v>
      </c>
      <c r="D1670" s="100">
        <v>2</v>
      </c>
      <c r="E1670" s="95">
        <v>5500</v>
      </c>
      <c r="F1670" s="95">
        <v>11000</v>
      </c>
      <c r="G1670" s="92" t="s">
        <v>122</v>
      </c>
      <c r="H1670" s="14"/>
      <c r="I1670" s="38">
        <f t="shared" si="395"/>
        <v>0.26</v>
      </c>
      <c r="J1670" s="224">
        <f t="shared" si="396"/>
        <v>5500</v>
      </c>
      <c r="K1670" s="38">
        <f t="shared" si="397"/>
        <v>1430</v>
      </c>
      <c r="L1670" s="73">
        <v>2500</v>
      </c>
    </row>
    <row r="1671" spans="1:21" s="53" customFormat="1" ht="12.75" customHeight="1" x14ac:dyDescent="0.2">
      <c r="A1671" s="10" t="s">
        <v>1780</v>
      </c>
      <c r="B1671" s="1" t="s">
        <v>78</v>
      </c>
      <c r="C1671" s="106" t="s">
        <v>57</v>
      </c>
      <c r="D1671" s="100">
        <v>2</v>
      </c>
      <c r="E1671" s="95">
        <v>5000</v>
      </c>
      <c r="F1671" s="95">
        <v>10000</v>
      </c>
      <c r="G1671" s="92" t="s">
        <v>122</v>
      </c>
      <c r="H1671" s="14" t="str">
        <f>IF(F1671&gt;=3024000,"тендер"," ")</f>
        <v xml:space="preserve"> </v>
      </c>
      <c r="I1671" s="38">
        <f t="shared" si="395"/>
        <v>0.26</v>
      </c>
      <c r="J1671" s="224">
        <f t="shared" si="396"/>
        <v>5000</v>
      </c>
      <c r="K1671" s="38">
        <f t="shared" si="397"/>
        <v>1300</v>
      </c>
      <c r="L1671" s="73">
        <v>4500</v>
      </c>
    </row>
    <row r="1672" spans="1:21" s="53" customFormat="1" ht="24" customHeight="1" x14ac:dyDescent="0.2">
      <c r="A1672" s="10" t="s">
        <v>1781</v>
      </c>
      <c r="B1672" s="1" t="s">
        <v>45</v>
      </c>
      <c r="C1672" s="106" t="s">
        <v>57</v>
      </c>
      <c r="D1672" s="100">
        <v>1</v>
      </c>
      <c r="E1672" s="95">
        <v>80000</v>
      </c>
      <c r="F1672" s="95">
        <v>80000</v>
      </c>
      <c r="G1672" s="92" t="s">
        <v>122</v>
      </c>
      <c r="H1672" s="14" t="str">
        <f>IF(F1672&gt;=3024000,"тендер"," ")</f>
        <v xml:space="preserve"> </v>
      </c>
      <c r="I1672" s="38">
        <f t="shared" si="395"/>
        <v>0.13</v>
      </c>
      <c r="J1672" s="224">
        <f t="shared" si="396"/>
        <v>80000</v>
      </c>
      <c r="K1672" s="38">
        <f t="shared" si="397"/>
        <v>10400</v>
      </c>
      <c r="L1672" s="73">
        <v>1200</v>
      </c>
    </row>
    <row r="1673" spans="1:21" s="53" customFormat="1" ht="24" customHeight="1" x14ac:dyDescent="0.2">
      <c r="A1673" s="10" t="s">
        <v>1782</v>
      </c>
      <c r="B1673" s="1" t="s">
        <v>274</v>
      </c>
      <c r="C1673" s="106" t="s">
        <v>57</v>
      </c>
      <c r="D1673" s="100">
        <v>1</v>
      </c>
      <c r="E1673" s="95">
        <v>3000</v>
      </c>
      <c r="F1673" s="95">
        <v>3000</v>
      </c>
      <c r="G1673" s="92" t="s">
        <v>122</v>
      </c>
      <c r="H1673" s="22"/>
      <c r="I1673" s="38">
        <f t="shared" si="395"/>
        <v>0.13</v>
      </c>
      <c r="J1673" s="224">
        <f t="shared" si="396"/>
        <v>3000</v>
      </c>
      <c r="K1673" s="38">
        <f t="shared" si="397"/>
        <v>390</v>
      </c>
      <c r="L1673" s="73">
        <v>18000</v>
      </c>
    </row>
    <row r="1674" spans="1:21" s="53" customFormat="1" ht="24" customHeight="1" x14ac:dyDescent="0.2">
      <c r="A1674" s="10" t="s">
        <v>1783</v>
      </c>
      <c r="B1674" s="1" t="s">
        <v>79</v>
      </c>
      <c r="C1674" s="106" t="s">
        <v>57</v>
      </c>
      <c r="D1674" s="100">
        <v>3</v>
      </c>
      <c r="E1674" s="95">
        <v>1000</v>
      </c>
      <c r="F1674" s="95">
        <v>3000</v>
      </c>
      <c r="G1674" s="92" t="s">
        <v>122</v>
      </c>
      <c r="H1674" s="14" t="str">
        <f>IF(F1674&gt;=3024000,"тендер"," ")</f>
        <v xml:space="preserve"> </v>
      </c>
      <c r="I1674" s="38">
        <f t="shared" si="395"/>
        <v>0.39</v>
      </c>
      <c r="J1674" s="224">
        <f t="shared" si="396"/>
        <v>1000</v>
      </c>
      <c r="K1674" s="38">
        <f t="shared" si="397"/>
        <v>390</v>
      </c>
      <c r="L1674" s="73">
        <v>600</v>
      </c>
    </row>
    <row r="1675" spans="1:21" s="53" customFormat="1" ht="13.5" x14ac:dyDescent="0.2">
      <c r="A1675" s="10" t="s">
        <v>1784</v>
      </c>
      <c r="B1675" s="1" t="s">
        <v>351</v>
      </c>
      <c r="C1675" s="106" t="s">
        <v>57</v>
      </c>
      <c r="D1675" s="100">
        <v>2</v>
      </c>
      <c r="E1675" s="95">
        <v>80000</v>
      </c>
      <c r="F1675" s="95">
        <v>160000</v>
      </c>
      <c r="G1675" s="92" t="s">
        <v>122</v>
      </c>
      <c r="H1675" s="22"/>
      <c r="I1675" s="38">
        <f t="shared" si="395"/>
        <v>0.26</v>
      </c>
      <c r="J1675" s="224">
        <f t="shared" si="396"/>
        <v>80000</v>
      </c>
      <c r="K1675" s="38">
        <f t="shared" si="397"/>
        <v>20800</v>
      </c>
      <c r="L1675" s="73"/>
    </row>
    <row r="1676" spans="1:21" s="53" customFormat="1" ht="12.75" customHeight="1" x14ac:dyDescent="0.2">
      <c r="A1676" s="10" t="s">
        <v>1785</v>
      </c>
      <c r="B1676" s="1" t="s">
        <v>352</v>
      </c>
      <c r="C1676" s="106" t="s">
        <v>57</v>
      </c>
      <c r="D1676" s="100">
        <v>2</v>
      </c>
      <c r="E1676" s="95">
        <v>18000</v>
      </c>
      <c r="F1676" s="95">
        <v>36000</v>
      </c>
      <c r="G1676" s="92" t="s">
        <v>122</v>
      </c>
      <c r="H1676" s="14" t="str">
        <f t="shared" ref="H1676:H1681" si="398">IF(F1676&gt;=3024000,"тендер"," ")</f>
        <v xml:space="preserve"> </v>
      </c>
      <c r="I1676" s="38">
        <f t="shared" si="395"/>
        <v>0.26</v>
      </c>
      <c r="J1676" s="224">
        <f t="shared" si="396"/>
        <v>18000</v>
      </c>
      <c r="K1676" s="38">
        <f t="shared" si="397"/>
        <v>4680</v>
      </c>
      <c r="L1676" s="73">
        <v>2000</v>
      </c>
    </row>
    <row r="1677" spans="1:21" s="53" customFormat="1" x14ac:dyDescent="0.2">
      <c r="A1677" s="10" t="s">
        <v>1786</v>
      </c>
      <c r="B1677" s="1" t="s">
        <v>286</v>
      </c>
      <c r="C1677" s="106" t="s">
        <v>57</v>
      </c>
      <c r="D1677" s="100">
        <v>8</v>
      </c>
      <c r="E1677" s="95">
        <v>2500</v>
      </c>
      <c r="F1677" s="95">
        <v>20000</v>
      </c>
      <c r="G1677" s="92" t="s">
        <v>122</v>
      </c>
      <c r="H1677" s="14" t="str">
        <f t="shared" si="398"/>
        <v xml:space="preserve"> </v>
      </c>
      <c r="I1677" s="38">
        <f t="shared" si="395"/>
        <v>1.04</v>
      </c>
      <c r="J1677" s="224">
        <f t="shared" si="396"/>
        <v>2500</v>
      </c>
      <c r="K1677" s="38">
        <f t="shared" si="397"/>
        <v>2600</v>
      </c>
      <c r="L1677" s="73">
        <v>1500</v>
      </c>
    </row>
    <row r="1678" spans="1:21" s="53" customFormat="1" x14ac:dyDescent="0.2">
      <c r="A1678" s="10" t="s">
        <v>1787</v>
      </c>
      <c r="B1678" s="1" t="s">
        <v>275</v>
      </c>
      <c r="C1678" s="106" t="s">
        <v>57</v>
      </c>
      <c r="D1678" s="100">
        <v>3</v>
      </c>
      <c r="E1678" s="95">
        <v>4500</v>
      </c>
      <c r="F1678" s="95">
        <v>13500</v>
      </c>
      <c r="G1678" s="92" t="s">
        <v>122</v>
      </c>
      <c r="H1678" s="14" t="str">
        <f t="shared" si="398"/>
        <v xml:space="preserve"> </v>
      </c>
      <c r="I1678" s="38">
        <f t="shared" si="395"/>
        <v>0.39</v>
      </c>
      <c r="J1678" s="224">
        <f t="shared" si="396"/>
        <v>4500</v>
      </c>
      <c r="K1678" s="38">
        <f t="shared" si="397"/>
        <v>1755</v>
      </c>
      <c r="L1678" s="73">
        <v>150</v>
      </c>
    </row>
    <row r="1679" spans="1:21" s="53" customFormat="1" ht="24" customHeight="1" x14ac:dyDescent="0.2">
      <c r="A1679" s="10" t="s">
        <v>1788</v>
      </c>
      <c r="B1679" s="1" t="s">
        <v>81</v>
      </c>
      <c r="C1679" s="106" t="s">
        <v>57</v>
      </c>
      <c r="D1679" s="100">
        <v>6</v>
      </c>
      <c r="E1679" s="95">
        <v>4500</v>
      </c>
      <c r="F1679" s="95">
        <v>27000</v>
      </c>
      <c r="G1679" s="92" t="s">
        <v>122</v>
      </c>
      <c r="H1679" s="14" t="str">
        <f t="shared" si="398"/>
        <v xml:space="preserve"> </v>
      </c>
      <c r="I1679" s="38">
        <f t="shared" si="395"/>
        <v>0.78</v>
      </c>
      <c r="J1679" s="224">
        <f t="shared" si="396"/>
        <v>4500</v>
      </c>
      <c r="K1679" s="38">
        <f t="shared" si="397"/>
        <v>3510</v>
      </c>
      <c r="L1679" s="73">
        <v>5000</v>
      </c>
    </row>
    <row r="1680" spans="1:21" s="53" customFormat="1" x14ac:dyDescent="0.2">
      <c r="A1680" s="10" t="s">
        <v>1789</v>
      </c>
      <c r="B1680" s="1" t="s">
        <v>324</v>
      </c>
      <c r="C1680" s="106" t="s">
        <v>57</v>
      </c>
      <c r="D1680" s="100">
        <v>2</v>
      </c>
      <c r="E1680" s="95">
        <v>25000</v>
      </c>
      <c r="F1680" s="95">
        <v>50000</v>
      </c>
      <c r="G1680" s="92" t="s">
        <v>122</v>
      </c>
      <c r="H1680" s="14" t="str">
        <f t="shared" si="398"/>
        <v xml:space="preserve"> </v>
      </c>
      <c r="I1680" s="38">
        <f t="shared" si="395"/>
        <v>0.26</v>
      </c>
      <c r="J1680" s="224">
        <f t="shared" si="396"/>
        <v>25000</v>
      </c>
      <c r="K1680" s="38">
        <f t="shared" si="397"/>
        <v>6500</v>
      </c>
      <c r="L1680" s="73">
        <v>7000</v>
      </c>
    </row>
    <row r="1681" spans="1:12" s="53" customFormat="1" ht="24" customHeight="1" x14ac:dyDescent="0.2">
      <c r="A1681" s="10" t="s">
        <v>1790</v>
      </c>
      <c r="B1681" s="1" t="s">
        <v>216</v>
      </c>
      <c r="C1681" s="106" t="s">
        <v>57</v>
      </c>
      <c r="D1681" s="100">
        <v>3</v>
      </c>
      <c r="E1681" s="95">
        <v>2000</v>
      </c>
      <c r="F1681" s="95">
        <v>6000</v>
      </c>
      <c r="G1681" s="92" t="s">
        <v>122</v>
      </c>
      <c r="H1681" s="14" t="str">
        <f t="shared" si="398"/>
        <v xml:space="preserve"> </v>
      </c>
      <c r="I1681" s="38">
        <f t="shared" si="395"/>
        <v>0.39</v>
      </c>
      <c r="J1681" s="224">
        <f t="shared" si="396"/>
        <v>2000</v>
      </c>
      <c r="K1681" s="38">
        <f t="shared" si="397"/>
        <v>780</v>
      </c>
      <c r="L1681" s="73">
        <v>800</v>
      </c>
    </row>
    <row r="1682" spans="1:12" s="53" customFormat="1" ht="13.5" x14ac:dyDescent="0.2">
      <c r="A1682" s="10"/>
      <c r="B1682" s="1"/>
      <c r="C1682" s="106"/>
      <c r="D1682" s="110"/>
      <c r="E1682" s="110"/>
      <c r="F1682" s="97">
        <f>F1667+F1668+F1669+F1670+F1671+F1672+F1673+F1674+F1675+F1676+F1677+F1678+F1679+F1680+F1681</f>
        <v>464500</v>
      </c>
      <c r="G1682" s="97"/>
      <c r="H1682" s="97"/>
      <c r="I1682" s="97"/>
      <c r="J1682" s="97"/>
      <c r="K1682" s="97">
        <f t="shared" ref="K1682" si="399">K1667+K1668+K1669+K1670+K1671+K1672+K1673+K1674+K1675+K1676+K1677+K1678+K1679+K1680+K1681</f>
        <v>60385</v>
      </c>
      <c r="L1682" s="73">
        <v>1200</v>
      </c>
    </row>
    <row r="1683" spans="1:12" s="53" customFormat="1" ht="13.5" x14ac:dyDescent="0.2">
      <c r="A1683" s="10"/>
      <c r="B1683" s="4" t="s">
        <v>353</v>
      </c>
      <c r="C1683" s="108"/>
      <c r="D1683" s="100">
        <v>3</v>
      </c>
      <c r="E1683" s="95">
        <v>2000</v>
      </c>
      <c r="F1683" s="95">
        <v>6000</v>
      </c>
      <c r="G1683" s="92" t="s">
        <v>122</v>
      </c>
      <c r="H1683" s="14" t="str">
        <f>IF(F1683&gt;=3024000,"тендер"," ")</f>
        <v xml:space="preserve"> </v>
      </c>
      <c r="I1683" s="38">
        <f t="shared" ref="I1683:I1714" si="400">D1683*0.13</f>
        <v>0.39</v>
      </c>
      <c r="J1683" s="12">
        <f t="shared" ref="J1683:J1714" si="401">E1683</f>
        <v>2000</v>
      </c>
      <c r="K1683" s="40">
        <f t="shared" ref="K1683:K1724" si="402">I1683*J1683</f>
        <v>780</v>
      </c>
      <c r="L1683" s="73">
        <v>55000</v>
      </c>
    </row>
    <row r="1684" spans="1:12" s="53" customFormat="1" x14ac:dyDescent="0.2">
      <c r="A1684" s="10" t="s">
        <v>1777</v>
      </c>
      <c r="B1684" s="1" t="s">
        <v>218</v>
      </c>
      <c r="C1684" s="106" t="s">
        <v>57</v>
      </c>
      <c r="D1684" s="100">
        <v>6</v>
      </c>
      <c r="E1684" s="95">
        <v>1500</v>
      </c>
      <c r="F1684" s="95">
        <v>9000</v>
      </c>
      <c r="G1684" s="92" t="s">
        <v>122</v>
      </c>
      <c r="H1684" s="14"/>
      <c r="I1684" s="38">
        <f t="shared" si="400"/>
        <v>0.78</v>
      </c>
      <c r="J1684" s="12">
        <f t="shared" si="401"/>
        <v>1500</v>
      </c>
      <c r="K1684" s="40">
        <f t="shared" si="402"/>
        <v>1170</v>
      </c>
      <c r="L1684" s="73">
        <v>2500</v>
      </c>
    </row>
    <row r="1685" spans="1:12" s="53" customFormat="1" x14ac:dyDescent="0.2">
      <c r="A1685" s="10" t="s">
        <v>1778</v>
      </c>
      <c r="B1685" s="1" t="s">
        <v>219</v>
      </c>
      <c r="C1685" s="106" t="s">
        <v>57</v>
      </c>
      <c r="D1685" s="100">
        <v>20</v>
      </c>
      <c r="E1685" s="94">
        <v>350</v>
      </c>
      <c r="F1685" s="95">
        <v>7000</v>
      </c>
      <c r="G1685" s="92" t="s">
        <v>122</v>
      </c>
      <c r="H1685" s="14" t="str">
        <f t="shared" ref="H1685:H1696" si="403">IF(F1685&gt;=3024000,"тендер"," ")</f>
        <v xml:space="preserve"> </v>
      </c>
      <c r="I1685" s="38">
        <f t="shared" si="400"/>
        <v>2.6</v>
      </c>
      <c r="J1685" s="12">
        <f t="shared" si="401"/>
        <v>350</v>
      </c>
      <c r="K1685" s="40">
        <f t="shared" si="402"/>
        <v>910</v>
      </c>
      <c r="L1685" s="73">
        <v>1500</v>
      </c>
    </row>
    <row r="1686" spans="1:12" s="53" customFormat="1" ht="12.75" customHeight="1" x14ac:dyDescent="0.2">
      <c r="A1686" s="10" t="s">
        <v>1779</v>
      </c>
      <c r="B1686" s="1" t="s">
        <v>214</v>
      </c>
      <c r="C1686" s="106" t="s">
        <v>57</v>
      </c>
      <c r="D1686" s="100">
        <v>3</v>
      </c>
      <c r="E1686" s="95">
        <v>5000</v>
      </c>
      <c r="F1686" s="95">
        <v>15000</v>
      </c>
      <c r="G1686" s="92" t="s">
        <v>122</v>
      </c>
      <c r="H1686" s="14" t="str">
        <f t="shared" si="403"/>
        <v xml:space="preserve"> </v>
      </c>
      <c r="I1686" s="38">
        <f t="shared" si="400"/>
        <v>0.39</v>
      </c>
      <c r="J1686" s="12">
        <f t="shared" si="401"/>
        <v>5000</v>
      </c>
      <c r="K1686" s="40">
        <f t="shared" si="402"/>
        <v>1950</v>
      </c>
      <c r="L1686" s="73">
        <v>70000</v>
      </c>
    </row>
    <row r="1687" spans="1:12" s="53" customFormat="1" x14ac:dyDescent="0.2">
      <c r="A1687" s="10" t="s">
        <v>1780</v>
      </c>
      <c r="B1687" s="1" t="s">
        <v>354</v>
      </c>
      <c r="C1687" s="106" t="s">
        <v>57</v>
      </c>
      <c r="D1687" s="100">
        <v>2</v>
      </c>
      <c r="E1687" s="95">
        <v>14000</v>
      </c>
      <c r="F1687" s="95">
        <v>28000</v>
      </c>
      <c r="G1687" s="92" t="s">
        <v>122</v>
      </c>
      <c r="H1687" s="14" t="str">
        <f t="shared" si="403"/>
        <v xml:space="preserve"> </v>
      </c>
      <c r="I1687" s="38">
        <f t="shared" si="400"/>
        <v>0.26</v>
      </c>
      <c r="J1687" s="12">
        <f t="shared" si="401"/>
        <v>14000</v>
      </c>
      <c r="K1687" s="40">
        <f t="shared" si="402"/>
        <v>3640</v>
      </c>
      <c r="L1687" s="73">
        <v>700</v>
      </c>
    </row>
    <row r="1688" spans="1:12" s="53" customFormat="1" x14ac:dyDescent="0.2">
      <c r="A1688" s="10" t="s">
        <v>1781</v>
      </c>
      <c r="B1688" s="1" t="s">
        <v>220</v>
      </c>
      <c r="C1688" s="106" t="s">
        <v>57</v>
      </c>
      <c r="D1688" s="100">
        <v>6</v>
      </c>
      <c r="E1688" s="95">
        <v>1000</v>
      </c>
      <c r="F1688" s="95">
        <v>6000</v>
      </c>
      <c r="G1688" s="92" t="s">
        <v>122</v>
      </c>
      <c r="H1688" s="14" t="str">
        <f t="shared" si="403"/>
        <v xml:space="preserve"> </v>
      </c>
      <c r="I1688" s="38">
        <f t="shared" si="400"/>
        <v>0.78</v>
      </c>
      <c r="J1688" s="12">
        <f t="shared" si="401"/>
        <v>1000</v>
      </c>
      <c r="K1688" s="40">
        <f t="shared" si="402"/>
        <v>780</v>
      </c>
      <c r="L1688" s="73">
        <v>6000</v>
      </c>
    </row>
    <row r="1689" spans="1:12" s="53" customFormat="1" x14ac:dyDescent="0.2">
      <c r="A1689" s="10" t="s">
        <v>1782</v>
      </c>
      <c r="B1689" s="1" t="s">
        <v>221</v>
      </c>
      <c r="C1689" s="106" t="s">
        <v>57</v>
      </c>
      <c r="D1689" s="100">
        <v>6</v>
      </c>
      <c r="E1689" s="95">
        <v>1000</v>
      </c>
      <c r="F1689" s="95">
        <v>6000</v>
      </c>
      <c r="G1689" s="92" t="s">
        <v>122</v>
      </c>
      <c r="H1689" s="14" t="str">
        <f t="shared" si="403"/>
        <v xml:space="preserve"> </v>
      </c>
      <c r="I1689" s="38">
        <f t="shared" si="400"/>
        <v>0.78</v>
      </c>
      <c r="J1689" s="12">
        <f t="shared" si="401"/>
        <v>1000</v>
      </c>
      <c r="K1689" s="40">
        <f t="shared" si="402"/>
        <v>780</v>
      </c>
      <c r="L1689" s="73">
        <v>23000</v>
      </c>
    </row>
    <row r="1690" spans="1:12" s="53" customFormat="1" ht="12.75" customHeight="1" x14ac:dyDescent="0.2">
      <c r="A1690" s="10" t="s">
        <v>1783</v>
      </c>
      <c r="B1690" s="1" t="s">
        <v>222</v>
      </c>
      <c r="C1690" s="106" t="s">
        <v>57</v>
      </c>
      <c r="D1690" s="100">
        <v>6</v>
      </c>
      <c r="E1690" s="95">
        <v>1200</v>
      </c>
      <c r="F1690" s="95">
        <v>7200</v>
      </c>
      <c r="G1690" s="92" t="s">
        <v>122</v>
      </c>
      <c r="H1690" s="14" t="str">
        <f t="shared" si="403"/>
        <v xml:space="preserve"> </v>
      </c>
      <c r="I1690" s="38">
        <f t="shared" si="400"/>
        <v>0.78</v>
      </c>
      <c r="J1690" s="12">
        <f t="shared" si="401"/>
        <v>1200</v>
      </c>
      <c r="K1690" s="40">
        <f t="shared" si="402"/>
        <v>936</v>
      </c>
      <c r="L1690" s="73">
        <v>14000</v>
      </c>
    </row>
    <row r="1691" spans="1:12" s="53" customFormat="1" x14ac:dyDescent="0.2">
      <c r="A1691" s="10" t="s">
        <v>1784</v>
      </c>
      <c r="B1691" s="1" t="s">
        <v>223</v>
      </c>
      <c r="C1691" s="106" t="s">
        <v>57</v>
      </c>
      <c r="D1691" s="100">
        <v>2</v>
      </c>
      <c r="E1691" s="95">
        <v>65000</v>
      </c>
      <c r="F1691" s="95">
        <v>130000</v>
      </c>
      <c r="G1691" s="92" t="s">
        <v>122</v>
      </c>
      <c r="H1691" s="14" t="str">
        <f t="shared" si="403"/>
        <v xml:space="preserve"> </v>
      </c>
      <c r="I1691" s="38">
        <f t="shared" si="400"/>
        <v>0.26</v>
      </c>
      <c r="J1691" s="12">
        <f t="shared" si="401"/>
        <v>65000</v>
      </c>
      <c r="K1691" s="40">
        <f t="shared" si="402"/>
        <v>16900</v>
      </c>
      <c r="L1691" s="73">
        <v>6000</v>
      </c>
    </row>
    <row r="1692" spans="1:12" s="53" customFormat="1" x14ac:dyDescent="0.2">
      <c r="A1692" s="10" t="s">
        <v>1785</v>
      </c>
      <c r="B1692" s="1" t="s">
        <v>224</v>
      </c>
      <c r="C1692" s="106" t="s">
        <v>57</v>
      </c>
      <c r="D1692" s="100">
        <v>3</v>
      </c>
      <c r="E1692" s="95">
        <v>2500</v>
      </c>
      <c r="F1692" s="95">
        <v>7500</v>
      </c>
      <c r="G1692" s="92" t="s">
        <v>122</v>
      </c>
      <c r="H1692" s="14" t="str">
        <f t="shared" si="403"/>
        <v xml:space="preserve"> </v>
      </c>
      <c r="I1692" s="38">
        <f t="shared" si="400"/>
        <v>0.39</v>
      </c>
      <c r="J1692" s="12">
        <f t="shared" si="401"/>
        <v>2500</v>
      </c>
      <c r="K1692" s="40">
        <f t="shared" si="402"/>
        <v>975</v>
      </c>
      <c r="L1692" s="73">
        <v>1200</v>
      </c>
    </row>
    <row r="1693" spans="1:12" s="53" customFormat="1" x14ac:dyDescent="0.2">
      <c r="A1693" s="10" t="s">
        <v>1786</v>
      </c>
      <c r="B1693" s="1" t="s">
        <v>225</v>
      </c>
      <c r="C1693" s="106" t="s">
        <v>57</v>
      </c>
      <c r="D1693" s="100">
        <v>6</v>
      </c>
      <c r="E1693" s="95">
        <v>2500</v>
      </c>
      <c r="F1693" s="95">
        <v>15000</v>
      </c>
      <c r="G1693" s="92" t="s">
        <v>122</v>
      </c>
      <c r="H1693" s="14" t="str">
        <f t="shared" si="403"/>
        <v xml:space="preserve"> </v>
      </c>
      <c r="I1693" s="38">
        <f t="shared" si="400"/>
        <v>0.78</v>
      </c>
      <c r="J1693" s="12">
        <f t="shared" si="401"/>
        <v>2500</v>
      </c>
      <c r="K1693" s="40">
        <f t="shared" si="402"/>
        <v>1950</v>
      </c>
      <c r="L1693" s="73">
        <v>42000</v>
      </c>
    </row>
    <row r="1694" spans="1:12" s="53" customFormat="1" x14ac:dyDescent="0.2">
      <c r="A1694" s="10" t="s">
        <v>1787</v>
      </c>
      <c r="B1694" s="1" t="s">
        <v>298</v>
      </c>
      <c r="C1694" s="106" t="s">
        <v>57</v>
      </c>
      <c r="D1694" s="100">
        <v>1</v>
      </c>
      <c r="E1694" s="95">
        <v>75000</v>
      </c>
      <c r="F1694" s="95">
        <v>75000</v>
      </c>
      <c r="G1694" s="92" t="s">
        <v>122</v>
      </c>
      <c r="H1694" s="14" t="str">
        <f t="shared" si="403"/>
        <v xml:space="preserve"> </v>
      </c>
      <c r="I1694" s="38">
        <f t="shared" si="400"/>
        <v>0.13</v>
      </c>
      <c r="J1694" s="12">
        <f t="shared" si="401"/>
        <v>75000</v>
      </c>
      <c r="K1694" s="40">
        <f t="shared" si="402"/>
        <v>9750</v>
      </c>
      <c r="L1694" s="73">
        <v>3000</v>
      </c>
    </row>
    <row r="1695" spans="1:12" s="53" customFormat="1" x14ac:dyDescent="0.2">
      <c r="A1695" s="10" t="s">
        <v>1788</v>
      </c>
      <c r="B1695" s="1" t="s">
        <v>226</v>
      </c>
      <c r="C1695" s="106" t="s">
        <v>57</v>
      </c>
      <c r="D1695" s="100">
        <v>24</v>
      </c>
      <c r="E1695" s="95">
        <v>1000</v>
      </c>
      <c r="F1695" s="95">
        <v>24000</v>
      </c>
      <c r="G1695" s="92" t="s">
        <v>122</v>
      </c>
      <c r="H1695" s="14" t="str">
        <f t="shared" si="403"/>
        <v xml:space="preserve"> </v>
      </c>
      <c r="I1695" s="38">
        <f t="shared" si="400"/>
        <v>3.12</v>
      </c>
      <c r="J1695" s="12">
        <f t="shared" si="401"/>
        <v>1000</v>
      </c>
      <c r="K1695" s="40">
        <f t="shared" si="402"/>
        <v>3120</v>
      </c>
      <c r="L1695" s="73">
        <v>2500</v>
      </c>
    </row>
    <row r="1696" spans="1:12" s="53" customFormat="1" x14ac:dyDescent="0.2">
      <c r="A1696" s="10" t="s">
        <v>1789</v>
      </c>
      <c r="B1696" s="1" t="s">
        <v>227</v>
      </c>
      <c r="C1696" s="106" t="s">
        <v>57</v>
      </c>
      <c r="D1696" s="100">
        <v>2</v>
      </c>
      <c r="E1696" s="95">
        <v>10000</v>
      </c>
      <c r="F1696" s="95">
        <v>20000</v>
      </c>
      <c r="G1696" s="92" t="s">
        <v>122</v>
      </c>
      <c r="H1696" s="14" t="str">
        <f t="shared" si="403"/>
        <v xml:space="preserve"> </v>
      </c>
      <c r="I1696" s="38">
        <f t="shared" si="400"/>
        <v>0.26</v>
      </c>
      <c r="J1696" s="12">
        <f t="shared" si="401"/>
        <v>10000</v>
      </c>
      <c r="K1696" s="40">
        <f t="shared" si="402"/>
        <v>2600</v>
      </c>
      <c r="L1696" s="73">
        <v>6000</v>
      </c>
    </row>
    <row r="1697" spans="1:12" s="53" customFormat="1" ht="13.5" x14ac:dyDescent="0.2">
      <c r="A1697" s="10" t="s">
        <v>1790</v>
      </c>
      <c r="B1697" s="1" t="s">
        <v>355</v>
      </c>
      <c r="C1697" s="106" t="s">
        <v>57</v>
      </c>
      <c r="D1697" s="100">
        <v>2</v>
      </c>
      <c r="E1697" s="95">
        <v>23000</v>
      </c>
      <c r="F1697" s="95">
        <v>46000</v>
      </c>
      <c r="G1697" s="92" t="s">
        <v>122</v>
      </c>
      <c r="H1697" s="22"/>
      <c r="I1697" s="38">
        <f t="shared" si="400"/>
        <v>0.26</v>
      </c>
      <c r="J1697" s="12">
        <f t="shared" si="401"/>
        <v>23000</v>
      </c>
      <c r="K1697" s="40">
        <f t="shared" si="402"/>
        <v>5980</v>
      </c>
      <c r="L1697" s="73">
        <v>6000</v>
      </c>
    </row>
    <row r="1698" spans="1:12" s="53" customFormat="1" x14ac:dyDescent="0.2">
      <c r="A1698" s="10" t="s">
        <v>1791</v>
      </c>
      <c r="B1698" s="1" t="s">
        <v>229</v>
      </c>
      <c r="C1698" s="106" t="s">
        <v>57</v>
      </c>
      <c r="D1698" s="100">
        <v>2</v>
      </c>
      <c r="E1698" s="95">
        <v>16000</v>
      </c>
      <c r="F1698" s="95">
        <v>32000</v>
      </c>
      <c r="G1698" s="92" t="s">
        <v>122</v>
      </c>
      <c r="H1698" s="14" t="str">
        <f t="shared" ref="H1698:H1727" si="404">IF(F1698&gt;=3024000,"тендер"," ")</f>
        <v xml:space="preserve"> </v>
      </c>
      <c r="I1698" s="38">
        <f t="shared" si="400"/>
        <v>0.26</v>
      </c>
      <c r="J1698" s="12">
        <f t="shared" si="401"/>
        <v>16000</v>
      </c>
      <c r="K1698" s="40">
        <f t="shared" si="402"/>
        <v>4160</v>
      </c>
      <c r="L1698" s="73">
        <v>7500</v>
      </c>
    </row>
    <row r="1699" spans="1:12" s="53" customFormat="1" x14ac:dyDescent="0.2">
      <c r="A1699" s="10" t="s">
        <v>1792</v>
      </c>
      <c r="B1699" s="1" t="s">
        <v>5</v>
      </c>
      <c r="C1699" s="106" t="s">
        <v>57</v>
      </c>
      <c r="D1699" s="100">
        <v>3</v>
      </c>
      <c r="E1699" s="95">
        <v>8000</v>
      </c>
      <c r="F1699" s="95">
        <v>24000</v>
      </c>
      <c r="G1699" s="92" t="s">
        <v>122</v>
      </c>
      <c r="H1699" s="14" t="str">
        <f t="shared" si="404"/>
        <v xml:space="preserve"> </v>
      </c>
      <c r="I1699" s="38">
        <f t="shared" si="400"/>
        <v>0.39</v>
      </c>
      <c r="J1699" s="12">
        <f t="shared" si="401"/>
        <v>8000</v>
      </c>
      <c r="K1699" s="40">
        <f t="shared" si="402"/>
        <v>3120</v>
      </c>
      <c r="L1699" s="73">
        <v>1200</v>
      </c>
    </row>
    <row r="1700" spans="1:12" s="53" customFormat="1" x14ac:dyDescent="0.2">
      <c r="A1700" s="10" t="s">
        <v>1793</v>
      </c>
      <c r="B1700" s="1" t="s">
        <v>204</v>
      </c>
      <c r="C1700" s="106" t="s">
        <v>57</v>
      </c>
      <c r="D1700" s="100">
        <v>6</v>
      </c>
      <c r="E1700" s="95">
        <v>1200</v>
      </c>
      <c r="F1700" s="95">
        <v>7200</v>
      </c>
      <c r="G1700" s="92" t="s">
        <v>122</v>
      </c>
      <c r="H1700" s="14" t="str">
        <f t="shared" si="404"/>
        <v xml:space="preserve"> </v>
      </c>
      <c r="I1700" s="38">
        <f t="shared" si="400"/>
        <v>0.78</v>
      </c>
      <c r="J1700" s="12">
        <f t="shared" si="401"/>
        <v>1200</v>
      </c>
      <c r="K1700" s="40">
        <f t="shared" si="402"/>
        <v>936</v>
      </c>
      <c r="L1700" s="73">
        <v>22000</v>
      </c>
    </row>
    <row r="1701" spans="1:12" s="53" customFormat="1" x14ac:dyDescent="0.2">
      <c r="A1701" s="10" t="s">
        <v>1794</v>
      </c>
      <c r="B1701" s="1" t="s">
        <v>356</v>
      </c>
      <c r="C1701" s="106" t="s">
        <v>57</v>
      </c>
      <c r="D1701" s="100">
        <v>1</v>
      </c>
      <c r="E1701" s="95">
        <v>65000</v>
      </c>
      <c r="F1701" s="95">
        <v>65000</v>
      </c>
      <c r="G1701" s="92" t="s">
        <v>122</v>
      </c>
      <c r="H1701" s="14" t="str">
        <f t="shared" si="404"/>
        <v xml:space="preserve"> </v>
      </c>
      <c r="I1701" s="38">
        <f t="shared" si="400"/>
        <v>0.13</v>
      </c>
      <c r="J1701" s="12">
        <f t="shared" si="401"/>
        <v>65000</v>
      </c>
      <c r="K1701" s="40">
        <f t="shared" si="402"/>
        <v>8450</v>
      </c>
      <c r="L1701" s="73">
        <v>30000</v>
      </c>
    </row>
    <row r="1702" spans="1:12" s="53" customFormat="1" x14ac:dyDescent="0.2">
      <c r="A1702" s="10" t="s">
        <v>1795</v>
      </c>
      <c r="B1702" s="1" t="s">
        <v>192</v>
      </c>
      <c r="C1702" s="106" t="s">
        <v>57</v>
      </c>
      <c r="D1702" s="100">
        <v>3</v>
      </c>
      <c r="E1702" s="95">
        <v>3000</v>
      </c>
      <c r="F1702" s="95">
        <v>9000</v>
      </c>
      <c r="G1702" s="92" t="s">
        <v>122</v>
      </c>
      <c r="H1702" s="14" t="str">
        <f t="shared" si="404"/>
        <v xml:space="preserve"> </v>
      </c>
      <c r="I1702" s="38">
        <f t="shared" si="400"/>
        <v>0.39</v>
      </c>
      <c r="J1702" s="12">
        <f t="shared" si="401"/>
        <v>3000</v>
      </c>
      <c r="K1702" s="40">
        <f t="shared" si="402"/>
        <v>1170</v>
      </c>
      <c r="L1702" s="73">
        <v>200</v>
      </c>
    </row>
    <row r="1703" spans="1:12" s="53" customFormat="1" x14ac:dyDescent="0.2">
      <c r="A1703" s="10" t="s">
        <v>1796</v>
      </c>
      <c r="B1703" s="1" t="s">
        <v>230</v>
      </c>
      <c r="C1703" s="106" t="s">
        <v>57</v>
      </c>
      <c r="D1703" s="100">
        <v>3</v>
      </c>
      <c r="E1703" s="95">
        <v>2500</v>
      </c>
      <c r="F1703" s="95">
        <v>7500</v>
      </c>
      <c r="G1703" s="92" t="s">
        <v>122</v>
      </c>
      <c r="H1703" s="14" t="str">
        <f t="shared" si="404"/>
        <v xml:space="preserve"> </v>
      </c>
      <c r="I1703" s="38">
        <f t="shared" si="400"/>
        <v>0.39</v>
      </c>
      <c r="J1703" s="12">
        <f t="shared" si="401"/>
        <v>2500</v>
      </c>
      <c r="K1703" s="40">
        <f t="shared" si="402"/>
        <v>975</v>
      </c>
      <c r="L1703" s="73">
        <v>18000</v>
      </c>
    </row>
    <row r="1704" spans="1:12" s="53" customFormat="1" x14ac:dyDescent="0.2">
      <c r="A1704" s="10" t="s">
        <v>1797</v>
      </c>
      <c r="B1704" s="1" t="s">
        <v>231</v>
      </c>
      <c r="C1704" s="106" t="s">
        <v>57</v>
      </c>
      <c r="D1704" s="100">
        <v>6</v>
      </c>
      <c r="E1704" s="95">
        <v>6000</v>
      </c>
      <c r="F1704" s="95">
        <v>36000</v>
      </c>
      <c r="G1704" s="92" t="s">
        <v>122</v>
      </c>
      <c r="H1704" s="14" t="str">
        <f t="shared" si="404"/>
        <v xml:space="preserve"> </v>
      </c>
      <c r="I1704" s="38">
        <f t="shared" si="400"/>
        <v>0.78</v>
      </c>
      <c r="J1704" s="12">
        <f t="shared" si="401"/>
        <v>6000</v>
      </c>
      <c r="K1704" s="40">
        <f t="shared" si="402"/>
        <v>4680</v>
      </c>
      <c r="L1704" s="73">
        <v>5500</v>
      </c>
    </row>
    <row r="1705" spans="1:12" s="53" customFormat="1" x14ac:dyDescent="0.2">
      <c r="A1705" s="10" t="s">
        <v>1798</v>
      </c>
      <c r="B1705" s="1" t="s">
        <v>232</v>
      </c>
      <c r="C1705" s="106" t="s">
        <v>57</v>
      </c>
      <c r="D1705" s="100">
        <v>2</v>
      </c>
      <c r="E1705" s="95">
        <v>8000</v>
      </c>
      <c r="F1705" s="95">
        <v>16000</v>
      </c>
      <c r="G1705" s="92" t="s">
        <v>122</v>
      </c>
      <c r="H1705" s="14" t="str">
        <f t="shared" si="404"/>
        <v xml:space="preserve"> </v>
      </c>
      <c r="I1705" s="38">
        <f t="shared" si="400"/>
        <v>0.26</v>
      </c>
      <c r="J1705" s="12">
        <f t="shared" si="401"/>
        <v>8000</v>
      </c>
      <c r="K1705" s="40">
        <f t="shared" si="402"/>
        <v>2080</v>
      </c>
      <c r="L1705" s="73">
        <v>16000</v>
      </c>
    </row>
    <row r="1706" spans="1:12" s="53" customFormat="1" x14ac:dyDescent="0.2">
      <c r="A1706" s="10" t="s">
        <v>1799</v>
      </c>
      <c r="B1706" s="1" t="s">
        <v>357</v>
      </c>
      <c r="C1706" s="106" t="s">
        <v>57</v>
      </c>
      <c r="D1706" s="100">
        <v>6</v>
      </c>
      <c r="E1706" s="95">
        <v>16000</v>
      </c>
      <c r="F1706" s="95">
        <v>96000</v>
      </c>
      <c r="G1706" s="92" t="s">
        <v>122</v>
      </c>
      <c r="H1706" s="14" t="str">
        <f t="shared" si="404"/>
        <v xml:space="preserve"> </v>
      </c>
      <c r="I1706" s="38">
        <f t="shared" si="400"/>
        <v>0.78</v>
      </c>
      <c r="J1706" s="12">
        <f t="shared" si="401"/>
        <v>16000</v>
      </c>
      <c r="K1706" s="40">
        <f t="shared" si="402"/>
        <v>12480</v>
      </c>
      <c r="L1706" s="73">
        <v>30000</v>
      </c>
    </row>
    <row r="1707" spans="1:12" s="53" customFormat="1" x14ac:dyDescent="0.2">
      <c r="A1707" s="10" t="s">
        <v>1800</v>
      </c>
      <c r="B1707" s="1" t="s">
        <v>234</v>
      </c>
      <c r="C1707" s="106" t="s">
        <v>57</v>
      </c>
      <c r="D1707" s="100">
        <v>15</v>
      </c>
      <c r="E1707" s="95">
        <v>1200</v>
      </c>
      <c r="F1707" s="95">
        <v>18000</v>
      </c>
      <c r="G1707" s="92" t="s">
        <v>122</v>
      </c>
      <c r="H1707" s="14" t="str">
        <f t="shared" si="404"/>
        <v xml:space="preserve"> </v>
      </c>
      <c r="I1707" s="38">
        <f t="shared" si="400"/>
        <v>1.9500000000000002</v>
      </c>
      <c r="J1707" s="12">
        <f t="shared" si="401"/>
        <v>1200</v>
      </c>
      <c r="K1707" s="40">
        <f t="shared" si="402"/>
        <v>2340</v>
      </c>
      <c r="L1707" s="73">
        <v>18000</v>
      </c>
    </row>
    <row r="1708" spans="1:12" s="53" customFormat="1" x14ac:dyDescent="0.2">
      <c r="A1708" s="10" t="s">
        <v>1801</v>
      </c>
      <c r="B1708" s="1" t="s">
        <v>235</v>
      </c>
      <c r="C1708" s="106" t="s">
        <v>57</v>
      </c>
      <c r="D1708" s="100">
        <v>4</v>
      </c>
      <c r="E1708" s="95">
        <v>55000</v>
      </c>
      <c r="F1708" s="95">
        <v>220000</v>
      </c>
      <c r="G1708" s="92" t="s">
        <v>122</v>
      </c>
      <c r="H1708" s="14" t="str">
        <f t="shared" si="404"/>
        <v xml:space="preserve"> </v>
      </c>
      <c r="I1708" s="38">
        <f t="shared" si="400"/>
        <v>0.52</v>
      </c>
      <c r="J1708" s="12">
        <f t="shared" si="401"/>
        <v>55000</v>
      </c>
      <c r="K1708" s="40">
        <f t="shared" si="402"/>
        <v>28600</v>
      </c>
      <c r="L1708" s="73">
        <v>6000</v>
      </c>
    </row>
    <row r="1709" spans="1:12" s="53" customFormat="1" x14ac:dyDescent="0.2">
      <c r="A1709" s="10" t="s">
        <v>1802</v>
      </c>
      <c r="B1709" s="1" t="s">
        <v>348</v>
      </c>
      <c r="C1709" s="106" t="s">
        <v>57</v>
      </c>
      <c r="D1709" s="100">
        <v>4</v>
      </c>
      <c r="E1709" s="95">
        <v>75000</v>
      </c>
      <c r="F1709" s="95">
        <v>300000</v>
      </c>
      <c r="G1709" s="92" t="s">
        <v>122</v>
      </c>
      <c r="H1709" s="14" t="str">
        <f t="shared" si="404"/>
        <v xml:space="preserve"> </v>
      </c>
      <c r="I1709" s="38">
        <f t="shared" si="400"/>
        <v>0.52</v>
      </c>
      <c r="J1709" s="12">
        <f t="shared" si="401"/>
        <v>75000</v>
      </c>
      <c r="K1709" s="40">
        <f t="shared" si="402"/>
        <v>39000</v>
      </c>
      <c r="L1709" s="73">
        <v>6000</v>
      </c>
    </row>
    <row r="1710" spans="1:12" s="53" customFormat="1" x14ac:dyDescent="0.2">
      <c r="A1710" s="10" t="s">
        <v>1803</v>
      </c>
      <c r="B1710" s="1" t="s">
        <v>189</v>
      </c>
      <c r="C1710" s="106" t="s">
        <v>57</v>
      </c>
      <c r="D1710" s="100">
        <v>18</v>
      </c>
      <c r="E1710" s="94">
        <v>200</v>
      </c>
      <c r="F1710" s="95">
        <v>3600</v>
      </c>
      <c r="G1710" s="92" t="s">
        <v>122</v>
      </c>
      <c r="H1710" s="14" t="str">
        <f t="shared" si="404"/>
        <v xml:space="preserve"> </v>
      </c>
      <c r="I1710" s="38">
        <f t="shared" si="400"/>
        <v>2.34</v>
      </c>
      <c r="J1710" s="12">
        <f t="shared" si="401"/>
        <v>200</v>
      </c>
      <c r="K1710" s="40">
        <f t="shared" si="402"/>
        <v>468</v>
      </c>
      <c r="L1710" s="73">
        <v>2000</v>
      </c>
    </row>
    <row r="1711" spans="1:12" s="53" customFormat="1" x14ac:dyDescent="0.2">
      <c r="A1711" s="10" t="s">
        <v>1804</v>
      </c>
      <c r="B1711" s="1" t="s">
        <v>358</v>
      </c>
      <c r="C1711" s="106" t="s">
        <v>57</v>
      </c>
      <c r="D1711" s="100">
        <v>3</v>
      </c>
      <c r="E1711" s="95">
        <v>38000</v>
      </c>
      <c r="F1711" s="95">
        <v>114000</v>
      </c>
      <c r="G1711" s="92" t="s">
        <v>122</v>
      </c>
      <c r="H1711" s="14" t="str">
        <f t="shared" si="404"/>
        <v xml:space="preserve"> </v>
      </c>
      <c r="I1711" s="38">
        <f t="shared" si="400"/>
        <v>0.39</v>
      </c>
      <c r="J1711" s="12">
        <f t="shared" si="401"/>
        <v>38000</v>
      </c>
      <c r="K1711" s="40">
        <f t="shared" si="402"/>
        <v>14820</v>
      </c>
      <c r="L1711" s="73">
        <v>1500</v>
      </c>
    </row>
    <row r="1712" spans="1:12" s="53" customFormat="1" x14ac:dyDescent="0.2">
      <c r="A1712" s="10" t="s">
        <v>1805</v>
      </c>
      <c r="B1712" s="1" t="s">
        <v>236</v>
      </c>
      <c r="C1712" s="106" t="s">
        <v>57</v>
      </c>
      <c r="D1712" s="100">
        <v>6</v>
      </c>
      <c r="E1712" s="95">
        <v>5500</v>
      </c>
      <c r="F1712" s="95">
        <v>33000</v>
      </c>
      <c r="G1712" s="92" t="s">
        <v>122</v>
      </c>
      <c r="H1712" s="14" t="str">
        <f t="shared" si="404"/>
        <v xml:space="preserve"> </v>
      </c>
      <c r="I1712" s="38">
        <f t="shared" si="400"/>
        <v>0.78</v>
      </c>
      <c r="J1712" s="12">
        <f t="shared" si="401"/>
        <v>5500</v>
      </c>
      <c r="K1712" s="40">
        <f t="shared" si="402"/>
        <v>4290</v>
      </c>
      <c r="L1712" s="73">
        <v>1500</v>
      </c>
    </row>
    <row r="1713" spans="1:12" s="53" customFormat="1" x14ac:dyDescent="0.2">
      <c r="A1713" s="10" t="s">
        <v>1806</v>
      </c>
      <c r="B1713" s="1" t="s">
        <v>237</v>
      </c>
      <c r="C1713" s="106" t="s">
        <v>57</v>
      </c>
      <c r="D1713" s="100">
        <v>4</v>
      </c>
      <c r="E1713" s="95">
        <v>22000</v>
      </c>
      <c r="F1713" s="95">
        <v>88000</v>
      </c>
      <c r="G1713" s="92" t="s">
        <v>122</v>
      </c>
      <c r="H1713" s="14" t="str">
        <f t="shared" si="404"/>
        <v xml:space="preserve"> </v>
      </c>
      <c r="I1713" s="38">
        <f t="shared" si="400"/>
        <v>0.52</v>
      </c>
      <c r="J1713" s="12">
        <f t="shared" si="401"/>
        <v>22000</v>
      </c>
      <c r="K1713" s="40">
        <f t="shared" si="402"/>
        <v>11440</v>
      </c>
      <c r="L1713" s="73">
        <v>6500</v>
      </c>
    </row>
    <row r="1714" spans="1:12" s="53" customFormat="1" x14ac:dyDescent="0.2">
      <c r="A1714" s="10" t="s">
        <v>1807</v>
      </c>
      <c r="B1714" s="1" t="s">
        <v>238</v>
      </c>
      <c r="C1714" s="106" t="s">
        <v>57</v>
      </c>
      <c r="D1714" s="100">
        <v>1</v>
      </c>
      <c r="E1714" s="95">
        <v>60000</v>
      </c>
      <c r="F1714" s="95">
        <v>60000</v>
      </c>
      <c r="G1714" s="92" t="s">
        <v>122</v>
      </c>
      <c r="H1714" s="14" t="str">
        <f t="shared" si="404"/>
        <v xml:space="preserve"> </v>
      </c>
      <c r="I1714" s="38">
        <f t="shared" si="400"/>
        <v>0.13</v>
      </c>
      <c r="J1714" s="12">
        <f t="shared" si="401"/>
        <v>60000</v>
      </c>
      <c r="K1714" s="40">
        <f t="shared" si="402"/>
        <v>7800</v>
      </c>
      <c r="L1714" s="73">
        <v>5000</v>
      </c>
    </row>
    <row r="1715" spans="1:12" s="53" customFormat="1" x14ac:dyDescent="0.2">
      <c r="A1715" s="10" t="s">
        <v>1808</v>
      </c>
      <c r="B1715" s="1" t="s">
        <v>239</v>
      </c>
      <c r="C1715" s="106" t="s">
        <v>57</v>
      </c>
      <c r="D1715" s="100">
        <v>3</v>
      </c>
      <c r="E1715" s="95">
        <v>18000</v>
      </c>
      <c r="F1715" s="95">
        <v>54000</v>
      </c>
      <c r="G1715" s="92" t="s">
        <v>122</v>
      </c>
      <c r="H1715" s="14" t="str">
        <f t="shared" si="404"/>
        <v xml:space="preserve"> </v>
      </c>
      <c r="I1715" s="38">
        <f t="shared" ref="I1715:I1746" si="405">D1715*0.13</f>
        <v>0.39</v>
      </c>
      <c r="J1715" s="12">
        <f t="shared" ref="J1715:J1746" si="406">E1715</f>
        <v>18000</v>
      </c>
      <c r="K1715" s="40">
        <f t="shared" si="402"/>
        <v>7020</v>
      </c>
      <c r="L1715" s="73">
        <v>1500</v>
      </c>
    </row>
    <row r="1716" spans="1:12" s="53" customFormat="1" x14ac:dyDescent="0.2">
      <c r="A1716" s="10" t="s">
        <v>1809</v>
      </c>
      <c r="B1716" s="1" t="s">
        <v>359</v>
      </c>
      <c r="C1716" s="106" t="s">
        <v>57</v>
      </c>
      <c r="D1716" s="100">
        <v>6</v>
      </c>
      <c r="E1716" s="95">
        <v>6000</v>
      </c>
      <c r="F1716" s="95">
        <v>36000</v>
      </c>
      <c r="G1716" s="92" t="s">
        <v>122</v>
      </c>
      <c r="H1716" s="14" t="str">
        <f t="shared" si="404"/>
        <v xml:space="preserve"> </v>
      </c>
      <c r="I1716" s="38">
        <f t="shared" si="405"/>
        <v>0.78</v>
      </c>
      <c r="J1716" s="12">
        <f t="shared" si="406"/>
        <v>6000</v>
      </c>
      <c r="K1716" s="40">
        <f t="shared" si="402"/>
        <v>4680</v>
      </c>
      <c r="L1716" s="73">
        <v>1200</v>
      </c>
    </row>
    <row r="1717" spans="1:12" s="53" customFormat="1" x14ac:dyDescent="0.2">
      <c r="A1717" s="10" t="s">
        <v>1810</v>
      </c>
      <c r="B1717" s="1" t="s">
        <v>360</v>
      </c>
      <c r="C1717" s="106" t="s">
        <v>57</v>
      </c>
      <c r="D1717" s="100">
        <v>6</v>
      </c>
      <c r="E1717" s="95">
        <v>6000</v>
      </c>
      <c r="F1717" s="95">
        <v>36000</v>
      </c>
      <c r="G1717" s="92" t="s">
        <v>122</v>
      </c>
      <c r="H1717" s="14" t="str">
        <f t="shared" si="404"/>
        <v xml:space="preserve"> </v>
      </c>
      <c r="I1717" s="38">
        <f t="shared" si="405"/>
        <v>0.78</v>
      </c>
      <c r="J1717" s="12">
        <f t="shared" si="406"/>
        <v>6000</v>
      </c>
      <c r="K1717" s="40">
        <f t="shared" si="402"/>
        <v>4680</v>
      </c>
      <c r="L1717" s="73">
        <v>200</v>
      </c>
    </row>
    <row r="1718" spans="1:12" s="53" customFormat="1" x14ac:dyDescent="0.2">
      <c r="A1718" s="10" t="s">
        <v>1811</v>
      </c>
      <c r="B1718" s="1" t="s">
        <v>196</v>
      </c>
      <c r="C1718" s="106" t="s">
        <v>57</v>
      </c>
      <c r="D1718" s="100">
        <v>10</v>
      </c>
      <c r="E1718" s="95">
        <v>2000</v>
      </c>
      <c r="F1718" s="95">
        <v>20000</v>
      </c>
      <c r="G1718" s="92" t="s">
        <v>122</v>
      </c>
      <c r="H1718" s="14" t="str">
        <f t="shared" si="404"/>
        <v xml:space="preserve"> </v>
      </c>
      <c r="I1718" s="38">
        <f t="shared" si="405"/>
        <v>1.3</v>
      </c>
      <c r="J1718" s="12">
        <f t="shared" si="406"/>
        <v>2000</v>
      </c>
      <c r="K1718" s="40">
        <f t="shared" si="402"/>
        <v>2600</v>
      </c>
      <c r="L1718" s="73">
        <v>37000</v>
      </c>
    </row>
    <row r="1719" spans="1:12" s="53" customFormat="1" x14ac:dyDescent="0.2">
      <c r="A1719" s="10" t="s">
        <v>1812</v>
      </c>
      <c r="B1719" s="1" t="s">
        <v>197</v>
      </c>
      <c r="C1719" s="106" t="s">
        <v>57</v>
      </c>
      <c r="D1719" s="100">
        <v>4</v>
      </c>
      <c r="E1719" s="95">
        <v>1500</v>
      </c>
      <c r="F1719" s="95">
        <v>6000</v>
      </c>
      <c r="G1719" s="92" t="s">
        <v>122</v>
      </c>
      <c r="H1719" s="14" t="str">
        <f t="shared" si="404"/>
        <v xml:space="preserve"> </v>
      </c>
      <c r="I1719" s="38">
        <f t="shared" si="405"/>
        <v>0.52</v>
      </c>
      <c r="J1719" s="12">
        <f t="shared" si="406"/>
        <v>1500</v>
      </c>
      <c r="K1719" s="40">
        <f t="shared" si="402"/>
        <v>780</v>
      </c>
      <c r="L1719" s="73">
        <v>57000</v>
      </c>
    </row>
    <row r="1720" spans="1:12" s="53" customFormat="1" x14ac:dyDescent="0.2">
      <c r="A1720" s="10" t="s">
        <v>1813</v>
      </c>
      <c r="B1720" s="1" t="s">
        <v>361</v>
      </c>
      <c r="C1720" s="106" t="s">
        <v>57</v>
      </c>
      <c r="D1720" s="100">
        <v>6</v>
      </c>
      <c r="E1720" s="95">
        <v>3500</v>
      </c>
      <c r="F1720" s="95">
        <v>21000</v>
      </c>
      <c r="G1720" s="92" t="s">
        <v>122</v>
      </c>
      <c r="H1720" s="14" t="str">
        <f t="shared" si="404"/>
        <v xml:space="preserve"> </v>
      </c>
      <c r="I1720" s="38">
        <f t="shared" si="405"/>
        <v>0.78</v>
      </c>
      <c r="J1720" s="12">
        <f t="shared" si="406"/>
        <v>3500</v>
      </c>
      <c r="K1720" s="40">
        <f t="shared" si="402"/>
        <v>2730</v>
      </c>
      <c r="L1720" s="73">
        <v>5500</v>
      </c>
    </row>
    <row r="1721" spans="1:12" s="53" customFormat="1" x14ac:dyDescent="0.2">
      <c r="A1721" s="10" t="s">
        <v>1814</v>
      </c>
      <c r="B1721" s="1" t="s">
        <v>58</v>
      </c>
      <c r="C1721" s="106" t="s">
        <v>57</v>
      </c>
      <c r="D1721" s="100">
        <v>4</v>
      </c>
      <c r="E1721" s="95">
        <v>16000</v>
      </c>
      <c r="F1721" s="95">
        <v>64000</v>
      </c>
      <c r="G1721" s="92" t="s">
        <v>122</v>
      </c>
      <c r="H1721" s="14" t="str">
        <f t="shared" si="404"/>
        <v xml:space="preserve"> </v>
      </c>
      <c r="I1721" s="38">
        <f t="shared" si="405"/>
        <v>0.52</v>
      </c>
      <c r="J1721" s="12">
        <f t="shared" si="406"/>
        <v>16000</v>
      </c>
      <c r="K1721" s="40">
        <f t="shared" si="402"/>
        <v>8320</v>
      </c>
      <c r="L1721" s="73">
        <v>4000</v>
      </c>
    </row>
    <row r="1722" spans="1:12" s="53" customFormat="1" x14ac:dyDescent="0.2">
      <c r="A1722" s="10" t="s">
        <v>1815</v>
      </c>
      <c r="B1722" s="1" t="s">
        <v>59</v>
      </c>
      <c r="C1722" s="106" t="s">
        <v>57</v>
      </c>
      <c r="D1722" s="100">
        <v>6</v>
      </c>
      <c r="E1722" s="95">
        <v>8000</v>
      </c>
      <c r="F1722" s="95">
        <v>48000</v>
      </c>
      <c r="G1722" s="92" t="s">
        <v>122</v>
      </c>
      <c r="H1722" s="14" t="str">
        <f t="shared" si="404"/>
        <v xml:space="preserve"> </v>
      </c>
      <c r="I1722" s="38">
        <f t="shared" si="405"/>
        <v>0.78</v>
      </c>
      <c r="J1722" s="12">
        <f t="shared" si="406"/>
        <v>8000</v>
      </c>
      <c r="K1722" s="40">
        <f t="shared" si="402"/>
        <v>6240</v>
      </c>
      <c r="L1722" s="73">
        <v>600</v>
      </c>
    </row>
    <row r="1723" spans="1:12" s="53" customFormat="1" x14ac:dyDescent="0.2">
      <c r="A1723" s="10" t="s">
        <v>1816</v>
      </c>
      <c r="B1723" s="1" t="s">
        <v>60</v>
      </c>
      <c r="C1723" s="106" t="s">
        <v>57</v>
      </c>
      <c r="D1723" s="100">
        <v>6</v>
      </c>
      <c r="E1723" s="95">
        <v>1500</v>
      </c>
      <c r="F1723" s="95">
        <v>9000</v>
      </c>
      <c r="G1723" s="92" t="s">
        <v>122</v>
      </c>
      <c r="H1723" s="14" t="str">
        <f t="shared" si="404"/>
        <v xml:space="preserve"> </v>
      </c>
      <c r="I1723" s="38">
        <f t="shared" si="405"/>
        <v>0.78</v>
      </c>
      <c r="J1723" s="12">
        <f t="shared" si="406"/>
        <v>1500</v>
      </c>
      <c r="K1723" s="40">
        <f t="shared" si="402"/>
        <v>1170</v>
      </c>
      <c r="L1723" s="73">
        <v>2500</v>
      </c>
    </row>
    <row r="1724" spans="1:12" s="53" customFormat="1" x14ac:dyDescent="0.2">
      <c r="A1724" s="10" t="s">
        <v>1817</v>
      </c>
      <c r="B1724" s="1" t="s">
        <v>362</v>
      </c>
      <c r="C1724" s="106" t="s">
        <v>57</v>
      </c>
      <c r="D1724" s="100">
        <v>16</v>
      </c>
      <c r="E1724" s="95">
        <v>1200</v>
      </c>
      <c r="F1724" s="95">
        <v>19200</v>
      </c>
      <c r="G1724" s="92" t="s">
        <v>122</v>
      </c>
      <c r="H1724" s="14" t="str">
        <f t="shared" si="404"/>
        <v xml:space="preserve"> </v>
      </c>
      <c r="I1724" s="38">
        <f t="shared" si="405"/>
        <v>2.08</v>
      </c>
      <c r="J1724" s="12">
        <f t="shared" si="406"/>
        <v>1200</v>
      </c>
      <c r="K1724" s="40">
        <f t="shared" si="402"/>
        <v>2496</v>
      </c>
      <c r="L1724" s="73">
        <v>3000</v>
      </c>
    </row>
    <row r="1725" spans="1:12" s="53" customFormat="1" x14ac:dyDescent="0.2">
      <c r="A1725" s="10" t="s">
        <v>1818</v>
      </c>
      <c r="B1725" s="1" t="s">
        <v>61</v>
      </c>
      <c r="C1725" s="106" t="s">
        <v>57</v>
      </c>
      <c r="D1725" s="100">
        <v>45</v>
      </c>
      <c r="E1725" s="94">
        <v>400</v>
      </c>
      <c r="F1725" s="95">
        <v>18000</v>
      </c>
      <c r="G1725" s="92" t="s">
        <v>122</v>
      </c>
      <c r="H1725" s="14" t="str">
        <f t="shared" si="404"/>
        <v xml:space="preserve"> </v>
      </c>
      <c r="I1725" s="38">
        <f t="shared" si="405"/>
        <v>5.8500000000000005</v>
      </c>
      <c r="J1725" s="12">
        <f t="shared" si="406"/>
        <v>400</v>
      </c>
      <c r="K1725" s="40">
        <f t="shared" ref="K1725:K1788" si="407">I1725*J1725</f>
        <v>2340</v>
      </c>
      <c r="L1725" s="73">
        <v>1500</v>
      </c>
    </row>
    <row r="1726" spans="1:12" s="53" customFormat="1" x14ac:dyDescent="0.2">
      <c r="A1726" s="10" t="s">
        <v>1819</v>
      </c>
      <c r="B1726" s="1" t="s">
        <v>333</v>
      </c>
      <c r="C1726" s="106" t="s">
        <v>57</v>
      </c>
      <c r="D1726" s="100">
        <v>1</v>
      </c>
      <c r="E1726" s="95">
        <v>45000</v>
      </c>
      <c r="F1726" s="95">
        <v>45000</v>
      </c>
      <c r="G1726" s="92" t="s">
        <v>122</v>
      </c>
      <c r="H1726" s="14" t="str">
        <f t="shared" si="404"/>
        <v xml:space="preserve"> </v>
      </c>
      <c r="I1726" s="38">
        <f t="shared" si="405"/>
        <v>0.13</v>
      </c>
      <c r="J1726" s="12">
        <f t="shared" si="406"/>
        <v>45000</v>
      </c>
      <c r="K1726" s="40">
        <f t="shared" si="407"/>
        <v>5850</v>
      </c>
      <c r="L1726" s="73">
        <v>4500</v>
      </c>
    </row>
    <row r="1727" spans="1:12" s="53" customFormat="1" x14ac:dyDescent="0.2">
      <c r="A1727" s="10" t="s">
        <v>1820</v>
      </c>
      <c r="B1727" s="1" t="s">
        <v>363</v>
      </c>
      <c r="C1727" s="106" t="s">
        <v>57</v>
      </c>
      <c r="D1727" s="100">
        <v>1</v>
      </c>
      <c r="E1727" s="95">
        <v>65000</v>
      </c>
      <c r="F1727" s="95">
        <v>65000</v>
      </c>
      <c r="G1727" s="92" t="s">
        <v>122</v>
      </c>
      <c r="H1727" s="14" t="str">
        <f t="shared" si="404"/>
        <v xml:space="preserve"> </v>
      </c>
      <c r="I1727" s="38">
        <f t="shared" si="405"/>
        <v>0.13</v>
      </c>
      <c r="J1727" s="12">
        <f t="shared" si="406"/>
        <v>65000</v>
      </c>
      <c r="K1727" s="40">
        <f t="shared" si="407"/>
        <v>8450</v>
      </c>
      <c r="L1727" s="73">
        <v>4500</v>
      </c>
    </row>
    <row r="1728" spans="1:12" s="53" customFormat="1" ht="13.5" x14ac:dyDescent="0.2">
      <c r="A1728" s="10" t="s">
        <v>1821</v>
      </c>
      <c r="B1728" s="1" t="s">
        <v>34</v>
      </c>
      <c r="C1728" s="106" t="s">
        <v>57</v>
      </c>
      <c r="D1728" s="100">
        <v>2</v>
      </c>
      <c r="E1728" s="95">
        <v>6500</v>
      </c>
      <c r="F1728" s="95">
        <v>13000</v>
      </c>
      <c r="G1728" s="92" t="s">
        <v>122</v>
      </c>
      <c r="H1728" s="22"/>
      <c r="I1728" s="38">
        <f t="shared" si="405"/>
        <v>0.26</v>
      </c>
      <c r="J1728" s="12">
        <f t="shared" si="406"/>
        <v>6500</v>
      </c>
      <c r="K1728" s="40">
        <f t="shared" si="407"/>
        <v>1690</v>
      </c>
      <c r="L1728" s="73">
        <v>6500</v>
      </c>
    </row>
    <row r="1729" spans="1:12" s="53" customFormat="1" x14ac:dyDescent="0.2">
      <c r="A1729" s="10" t="s">
        <v>1822</v>
      </c>
      <c r="B1729" s="1" t="s">
        <v>63</v>
      </c>
      <c r="C1729" s="106" t="s">
        <v>57</v>
      </c>
      <c r="D1729" s="100">
        <v>4</v>
      </c>
      <c r="E1729" s="95">
        <v>4000</v>
      </c>
      <c r="F1729" s="95">
        <v>16000</v>
      </c>
      <c r="G1729" s="92" t="s">
        <v>122</v>
      </c>
      <c r="H1729" s="14" t="str">
        <f t="shared" ref="H1729:H1746" si="408">IF(F1729&gt;=3024000,"тендер"," ")</f>
        <v xml:space="preserve"> </v>
      </c>
      <c r="I1729" s="38">
        <f t="shared" si="405"/>
        <v>0.52</v>
      </c>
      <c r="J1729" s="12">
        <f t="shared" si="406"/>
        <v>4000</v>
      </c>
      <c r="K1729" s="40">
        <f t="shared" si="407"/>
        <v>2080</v>
      </c>
      <c r="L1729" s="73">
        <v>6000</v>
      </c>
    </row>
    <row r="1730" spans="1:12" s="53" customFormat="1" x14ac:dyDescent="0.2">
      <c r="A1730" s="10" t="s">
        <v>1823</v>
      </c>
      <c r="B1730" s="1" t="s">
        <v>64</v>
      </c>
      <c r="C1730" s="106" t="s">
        <v>57</v>
      </c>
      <c r="D1730" s="100">
        <v>6</v>
      </c>
      <c r="E1730" s="95">
        <v>1000</v>
      </c>
      <c r="F1730" s="95">
        <v>6000</v>
      </c>
      <c r="G1730" s="92" t="s">
        <v>122</v>
      </c>
      <c r="H1730" s="14" t="str">
        <f t="shared" si="408"/>
        <v xml:space="preserve"> </v>
      </c>
      <c r="I1730" s="38">
        <f t="shared" si="405"/>
        <v>0.78</v>
      </c>
      <c r="J1730" s="12">
        <f t="shared" si="406"/>
        <v>1000</v>
      </c>
      <c r="K1730" s="40">
        <f t="shared" si="407"/>
        <v>780</v>
      </c>
      <c r="L1730" s="73">
        <v>16000</v>
      </c>
    </row>
    <row r="1731" spans="1:12" s="53" customFormat="1" x14ac:dyDescent="0.2">
      <c r="A1731" s="10" t="s">
        <v>1824</v>
      </c>
      <c r="B1731" s="1" t="s">
        <v>364</v>
      </c>
      <c r="C1731" s="106" t="s">
        <v>57</v>
      </c>
      <c r="D1731" s="100">
        <v>4</v>
      </c>
      <c r="E1731" s="95">
        <v>2500</v>
      </c>
      <c r="F1731" s="95">
        <v>10000</v>
      </c>
      <c r="G1731" s="92" t="s">
        <v>122</v>
      </c>
      <c r="H1731" s="14" t="str">
        <f t="shared" si="408"/>
        <v xml:space="preserve"> </v>
      </c>
      <c r="I1731" s="38">
        <f t="shared" si="405"/>
        <v>0.52</v>
      </c>
      <c r="J1731" s="12">
        <f t="shared" si="406"/>
        <v>2500</v>
      </c>
      <c r="K1731" s="40">
        <f t="shared" si="407"/>
        <v>1300</v>
      </c>
      <c r="L1731" s="73">
        <v>800</v>
      </c>
    </row>
    <row r="1732" spans="1:12" s="53" customFormat="1" x14ac:dyDescent="0.2">
      <c r="A1732" s="10" t="s">
        <v>1825</v>
      </c>
      <c r="B1732" s="1" t="s">
        <v>65</v>
      </c>
      <c r="C1732" s="106" t="s">
        <v>57</v>
      </c>
      <c r="D1732" s="100">
        <v>2</v>
      </c>
      <c r="E1732" s="95">
        <v>3000</v>
      </c>
      <c r="F1732" s="95">
        <v>6000</v>
      </c>
      <c r="G1732" s="92" t="s">
        <v>122</v>
      </c>
      <c r="H1732" s="14" t="str">
        <f t="shared" si="408"/>
        <v xml:space="preserve"> </v>
      </c>
      <c r="I1732" s="38">
        <f t="shared" si="405"/>
        <v>0.26</v>
      </c>
      <c r="J1732" s="12">
        <f t="shared" si="406"/>
        <v>3000</v>
      </c>
      <c r="K1732" s="40">
        <f t="shared" si="407"/>
        <v>780</v>
      </c>
      <c r="L1732" s="73">
        <v>800</v>
      </c>
    </row>
    <row r="1733" spans="1:12" s="53" customFormat="1" x14ac:dyDescent="0.2">
      <c r="A1733" s="10" t="s">
        <v>1826</v>
      </c>
      <c r="B1733" s="1" t="s">
        <v>67</v>
      </c>
      <c r="C1733" s="106" t="s">
        <v>57</v>
      </c>
      <c r="D1733" s="100">
        <v>2</v>
      </c>
      <c r="E1733" s="95">
        <v>1500</v>
      </c>
      <c r="F1733" s="95">
        <v>3000</v>
      </c>
      <c r="G1733" s="92" t="s">
        <v>122</v>
      </c>
      <c r="H1733" s="14" t="str">
        <f t="shared" si="408"/>
        <v xml:space="preserve"> </v>
      </c>
      <c r="I1733" s="38">
        <f t="shared" si="405"/>
        <v>0.26</v>
      </c>
      <c r="J1733" s="12">
        <f t="shared" si="406"/>
        <v>1500</v>
      </c>
      <c r="K1733" s="40">
        <f t="shared" si="407"/>
        <v>390</v>
      </c>
      <c r="L1733" s="73">
        <v>55000</v>
      </c>
    </row>
    <row r="1734" spans="1:12" s="53" customFormat="1" x14ac:dyDescent="0.2">
      <c r="A1734" s="10" t="s">
        <v>1827</v>
      </c>
      <c r="B1734" s="1" t="s">
        <v>68</v>
      </c>
      <c r="C1734" s="106" t="s">
        <v>57</v>
      </c>
      <c r="D1734" s="100">
        <v>2</v>
      </c>
      <c r="E1734" s="95">
        <v>4500</v>
      </c>
      <c r="F1734" s="95">
        <v>9000</v>
      </c>
      <c r="G1734" s="92" t="s">
        <v>122</v>
      </c>
      <c r="H1734" s="14" t="str">
        <f t="shared" si="408"/>
        <v xml:space="preserve"> </v>
      </c>
      <c r="I1734" s="38">
        <f t="shared" si="405"/>
        <v>0.26</v>
      </c>
      <c r="J1734" s="12">
        <f t="shared" si="406"/>
        <v>4500</v>
      </c>
      <c r="K1734" s="40">
        <f t="shared" si="407"/>
        <v>1170</v>
      </c>
      <c r="L1734" s="73">
        <v>2500</v>
      </c>
    </row>
    <row r="1735" spans="1:12" s="53" customFormat="1" x14ac:dyDescent="0.2">
      <c r="A1735" s="10" t="s">
        <v>1828</v>
      </c>
      <c r="B1735" s="1" t="s">
        <v>213</v>
      </c>
      <c r="C1735" s="106" t="s">
        <v>57</v>
      </c>
      <c r="D1735" s="100">
        <v>3</v>
      </c>
      <c r="E1735" s="95">
        <v>4500</v>
      </c>
      <c r="F1735" s="95">
        <v>13500</v>
      </c>
      <c r="G1735" s="92" t="s">
        <v>122</v>
      </c>
      <c r="H1735" s="14" t="str">
        <f t="shared" si="408"/>
        <v xml:space="preserve"> </v>
      </c>
      <c r="I1735" s="38">
        <f t="shared" si="405"/>
        <v>0.39</v>
      </c>
      <c r="J1735" s="12">
        <f t="shared" si="406"/>
        <v>4500</v>
      </c>
      <c r="K1735" s="40">
        <f t="shared" si="407"/>
        <v>1755</v>
      </c>
      <c r="L1735" s="73">
        <v>3000</v>
      </c>
    </row>
    <row r="1736" spans="1:12" s="53" customFormat="1" x14ac:dyDescent="0.2">
      <c r="A1736" s="10" t="s">
        <v>1829</v>
      </c>
      <c r="B1736" s="1" t="s">
        <v>332</v>
      </c>
      <c r="C1736" s="106" t="s">
        <v>57</v>
      </c>
      <c r="D1736" s="100">
        <v>3</v>
      </c>
      <c r="E1736" s="95">
        <v>6500</v>
      </c>
      <c r="F1736" s="95">
        <v>19500</v>
      </c>
      <c r="G1736" s="92" t="s">
        <v>122</v>
      </c>
      <c r="H1736" s="14" t="str">
        <f t="shared" si="408"/>
        <v xml:space="preserve"> </v>
      </c>
      <c r="I1736" s="38">
        <f t="shared" si="405"/>
        <v>0.39</v>
      </c>
      <c r="J1736" s="12">
        <f t="shared" si="406"/>
        <v>6500</v>
      </c>
      <c r="K1736" s="40">
        <f t="shared" si="407"/>
        <v>2535</v>
      </c>
      <c r="L1736" s="73">
        <v>900</v>
      </c>
    </row>
    <row r="1737" spans="1:12" s="53" customFormat="1" x14ac:dyDescent="0.2">
      <c r="A1737" s="10" t="s">
        <v>1830</v>
      </c>
      <c r="B1737" s="1" t="s">
        <v>69</v>
      </c>
      <c r="C1737" s="106" t="s">
        <v>57</v>
      </c>
      <c r="D1737" s="100">
        <v>3</v>
      </c>
      <c r="E1737" s="95">
        <v>6000</v>
      </c>
      <c r="F1737" s="95">
        <v>18000</v>
      </c>
      <c r="G1737" s="92" t="s">
        <v>122</v>
      </c>
      <c r="H1737" s="14" t="str">
        <f t="shared" si="408"/>
        <v xml:space="preserve"> </v>
      </c>
      <c r="I1737" s="38">
        <f t="shared" si="405"/>
        <v>0.39</v>
      </c>
      <c r="J1737" s="12">
        <f t="shared" si="406"/>
        <v>6000</v>
      </c>
      <c r="K1737" s="40">
        <f t="shared" si="407"/>
        <v>2340</v>
      </c>
      <c r="L1737" s="73">
        <v>900</v>
      </c>
    </row>
    <row r="1738" spans="1:12" s="53" customFormat="1" x14ac:dyDescent="0.2">
      <c r="A1738" s="10" t="s">
        <v>1831</v>
      </c>
      <c r="B1738" s="1" t="s">
        <v>365</v>
      </c>
      <c r="C1738" s="106" t="s">
        <v>57</v>
      </c>
      <c r="D1738" s="100">
        <v>3</v>
      </c>
      <c r="E1738" s="95">
        <v>16000</v>
      </c>
      <c r="F1738" s="95">
        <v>48000</v>
      </c>
      <c r="G1738" s="92" t="s">
        <v>122</v>
      </c>
      <c r="H1738" s="14" t="str">
        <f t="shared" si="408"/>
        <v xml:space="preserve"> </v>
      </c>
      <c r="I1738" s="38">
        <f t="shared" si="405"/>
        <v>0.39</v>
      </c>
      <c r="J1738" s="12">
        <f t="shared" si="406"/>
        <v>16000</v>
      </c>
      <c r="K1738" s="40">
        <f t="shared" si="407"/>
        <v>6240</v>
      </c>
      <c r="L1738" s="73">
        <v>800</v>
      </c>
    </row>
    <row r="1739" spans="1:12" s="53" customFormat="1" x14ac:dyDescent="0.2">
      <c r="A1739" s="10" t="s">
        <v>1832</v>
      </c>
      <c r="B1739" s="1" t="s">
        <v>71</v>
      </c>
      <c r="C1739" s="106" t="s">
        <v>57</v>
      </c>
      <c r="D1739" s="100">
        <v>6</v>
      </c>
      <c r="E1739" s="94">
        <v>800</v>
      </c>
      <c r="F1739" s="95">
        <v>4800</v>
      </c>
      <c r="G1739" s="92" t="s">
        <v>122</v>
      </c>
      <c r="H1739" s="14" t="str">
        <f t="shared" si="408"/>
        <v xml:space="preserve"> </v>
      </c>
      <c r="I1739" s="38">
        <f t="shared" si="405"/>
        <v>0.78</v>
      </c>
      <c r="J1739" s="12">
        <f t="shared" si="406"/>
        <v>800</v>
      </c>
      <c r="K1739" s="40">
        <f t="shared" si="407"/>
        <v>624</v>
      </c>
      <c r="L1739" s="73">
        <v>1200</v>
      </c>
    </row>
    <row r="1740" spans="1:12" s="53" customFormat="1" x14ac:dyDescent="0.2">
      <c r="A1740" s="10" t="s">
        <v>1833</v>
      </c>
      <c r="B1740" s="1" t="s">
        <v>72</v>
      </c>
      <c r="C1740" s="106" t="s">
        <v>57</v>
      </c>
      <c r="D1740" s="100">
        <v>12</v>
      </c>
      <c r="E1740" s="94">
        <v>800</v>
      </c>
      <c r="F1740" s="95">
        <v>9600</v>
      </c>
      <c r="G1740" s="92" t="s">
        <v>122</v>
      </c>
      <c r="H1740" s="14" t="str">
        <f t="shared" si="408"/>
        <v xml:space="preserve"> </v>
      </c>
      <c r="I1740" s="38">
        <f t="shared" si="405"/>
        <v>1.56</v>
      </c>
      <c r="J1740" s="12">
        <f t="shared" si="406"/>
        <v>800</v>
      </c>
      <c r="K1740" s="40">
        <f t="shared" si="407"/>
        <v>1248</v>
      </c>
      <c r="L1740" s="73">
        <v>16000</v>
      </c>
    </row>
    <row r="1741" spans="1:12" s="53" customFormat="1" x14ac:dyDescent="0.2">
      <c r="A1741" s="10" t="s">
        <v>1834</v>
      </c>
      <c r="B1741" s="1" t="s">
        <v>73</v>
      </c>
      <c r="C1741" s="106" t="s">
        <v>57</v>
      </c>
      <c r="D1741" s="100">
        <v>2</v>
      </c>
      <c r="E1741" s="95">
        <v>55000</v>
      </c>
      <c r="F1741" s="95">
        <v>110000</v>
      </c>
      <c r="G1741" s="92" t="s">
        <v>122</v>
      </c>
      <c r="H1741" s="14" t="str">
        <f t="shared" si="408"/>
        <v xml:space="preserve"> </v>
      </c>
      <c r="I1741" s="38">
        <f t="shared" si="405"/>
        <v>0.26</v>
      </c>
      <c r="J1741" s="12">
        <f t="shared" si="406"/>
        <v>55000</v>
      </c>
      <c r="K1741" s="40">
        <f t="shared" si="407"/>
        <v>14300</v>
      </c>
      <c r="L1741" s="73">
        <v>1500</v>
      </c>
    </row>
    <row r="1742" spans="1:12" s="53" customFormat="1" x14ac:dyDescent="0.2">
      <c r="A1742" s="10" t="s">
        <v>1835</v>
      </c>
      <c r="B1742" s="1" t="s">
        <v>42</v>
      </c>
      <c r="C1742" s="106" t="s">
        <v>57</v>
      </c>
      <c r="D1742" s="100">
        <v>2</v>
      </c>
      <c r="E1742" s="95">
        <v>2500</v>
      </c>
      <c r="F1742" s="95">
        <v>5000</v>
      </c>
      <c r="G1742" s="92" t="s">
        <v>122</v>
      </c>
      <c r="H1742" s="14" t="str">
        <f t="shared" si="408"/>
        <v xml:space="preserve"> </v>
      </c>
      <c r="I1742" s="38">
        <f t="shared" si="405"/>
        <v>0.26</v>
      </c>
      <c r="J1742" s="12">
        <f t="shared" si="406"/>
        <v>2500</v>
      </c>
      <c r="K1742" s="40">
        <f t="shared" si="407"/>
        <v>650</v>
      </c>
      <c r="L1742" s="73">
        <v>1500</v>
      </c>
    </row>
    <row r="1743" spans="1:12" s="53" customFormat="1" x14ac:dyDescent="0.2">
      <c r="A1743" s="10" t="s">
        <v>1836</v>
      </c>
      <c r="B1743" s="1" t="s">
        <v>212</v>
      </c>
      <c r="C1743" s="106" t="s">
        <v>57</v>
      </c>
      <c r="D1743" s="100">
        <v>4</v>
      </c>
      <c r="E1743" s="95">
        <v>3000</v>
      </c>
      <c r="F1743" s="95">
        <v>12000</v>
      </c>
      <c r="G1743" s="92" t="s">
        <v>122</v>
      </c>
      <c r="H1743" s="14" t="str">
        <f t="shared" si="408"/>
        <v xml:space="preserve"> </v>
      </c>
      <c r="I1743" s="38">
        <f t="shared" si="405"/>
        <v>0.52</v>
      </c>
      <c r="J1743" s="12">
        <f t="shared" si="406"/>
        <v>3000</v>
      </c>
      <c r="K1743" s="40">
        <f t="shared" si="407"/>
        <v>1560</v>
      </c>
      <c r="L1743" s="73">
        <v>1200</v>
      </c>
    </row>
    <row r="1744" spans="1:12" s="53" customFormat="1" x14ac:dyDescent="0.2">
      <c r="A1744" s="10" t="s">
        <v>1837</v>
      </c>
      <c r="B1744" s="1" t="s">
        <v>366</v>
      </c>
      <c r="C1744" s="106" t="s">
        <v>57</v>
      </c>
      <c r="D1744" s="100">
        <v>16</v>
      </c>
      <c r="E1744" s="95">
        <v>1000</v>
      </c>
      <c r="F1744" s="95">
        <v>16000</v>
      </c>
      <c r="G1744" s="92" t="s">
        <v>122</v>
      </c>
      <c r="H1744" s="14" t="str">
        <f t="shared" si="408"/>
        <v xml:space="preserve"> </v>
      </c>
      <c r="I1744" s="38">
        <f t="shared" si="405"/>
        <v>2.08</v>
      </c>
      <c r="J1744" s="12">
        <f t="shared" si="406"/>
        <v>1000</v>
      </c>
      <c r="K1744" s="40">
        <f t="shared" si="407"/>
        <v>2080</v>
      </c>
      <c r="L1744" s="73">
        <v>132000</v>
      </c>
    </row>
    <row r="1745" spans="1:12" s="53" customFormat="1" x14ac:dyDescent="0.2">
      <c r="A1745" s="10" t="s">
        <v>1838</v>
      </c>
      <c r="B1745" s="1" t="s">
        <v>367</v>
      </c>
      <c r="C1745" s="106" t="s">
        <v>57</v>
      </c>
      <c r="D1745" s="100">
        <v>16</v>
      </c>
      <c r="E1745" s="94">
        <v>900</v>
      </c>
      <c r="F1745" s="95">
        <v>14400</v>
      </c>
      <c r="G1745" s="92" t="s">
        <v>122</v>
      </c>
      <c r="H1745" s="14" t="str">
        <f t="shared" si="408"/>
        <v xml:space="preserve"> </v>
      </c>
      <c r="I1745" s="38">
        <f t="shared" si="405"/>
        <v>2.08</v>
      </c>
      <c r="J1745" s="12">
        <f t="shared" si="406"/>
        <v>900</v>
      </c>
      <c r="K1745" s="40">
        <f t="shared" si="407"/>
        <v>1872</v>
      </c>
      <c r="L1745" s="73">
        <v>35000</v>
      </c>
    </row>
    <row r="1746" spans="1:12" s="53" customFormat="1" x14ac:dyDescent="0.2">
      <c r="A1746" s="10" t="s">
        <v>1839</v>
      </c>
      <c r="B1746" s="1" t="s">
        <v>74</v>
      </c>
      <c r="C1746" s="106" t="s">
        <v>57</v>
      </c>
      <c r="D1746" s="100">
        <v>6</v>
      </c>
      <c r="E1746" s="94">
        <v>800</v>
      </c>
      <c r="F1746" s="95">
        <v>4800</v>
      </c>
      <c r="G1746" s="92" t="s">
        <v>122</v>
      </c>
      <c r="H1746" s="14" t="str">
        <f t="shared" si="408"/>
        <v xml:space="preserve"> </v>
      </c>
      <c r="I1746" s="38">
        <f t="shared" si="405"/>
        <v>0.78</v>
      </c>
      <c r="J1746" s="12">
        <f t="shared" si="406"/>
        <v>800</v>
      </c>
      <c r="K1746" s="40">
        <f t="shared" si="407"/>
        <v>624</v>
      </c>
      <c r="L1746" s="73">
        <v>190000</v>
      </c>
    </row>
    <row r="1747" spans="1:12" s="53" customFormat="1" x14ac:dyDescent="0.2">
      <c r="A1747" s="10" t="s">
        <v>1840</v>
      </c>
      <c r="B1747" s="1" t="s">
        <v>75</v>
      </c>
      <c r="C1747" s="106" t="s">
        <v>57</v>
      </c>
      <c r="D1747" s="100">
        <v>10</v>
      </c>
      <c r="E1747" s="95">
        <v>1200</v>
      </c>
      <c r="F1747" s="95">
        <v>12000</v>
      </c>
      <c r="G1747" s="92" t="s">
        <v>122</v>
      </c>
      <c r="H1747" s="11"/>
      <c r="I1747" s="38">
        <f t="shared" ref="I1747:I1754" si="409">D1747*0.13</f>
        <v>1.3</v>
      </c>
      <c r="J1747" s="12">
        <f t="shared" ref="J1747:J1754" si="410">E1747</f>
        <v>1200</v>
      </c>
      <c r="K1747" s="40">
        <f t="shared" si="407"/>
        <v>1560</v>
      </c>
      <c r="L1747" s="73"/>
    </row>
    <row r="1748" spans="1:12" s="53" customFormat="1" ht="13.5" x14ac:dyDescent="0.2">
      <c r="A1748" s="10" t="s">
        <v>1841</v>
      </c>
      <c r="B1748" s="1" t="s">
        <v>128</v>
      </c>
      <c r="C1748" s="106" t="s">
        <v>57</v>
      </c>
      <c r="D1748" s="100">
        <v>2</v>
      </c>
      <c r="E1748" s="95">
        <v>20000</v>
      </c>
      <c r="F1748" s="95">
        <v>40000</v>
      </c>
      <c r="G1748" s="92" t="s">
        <v>122</v>
      </c>
      <c r="H1748" s="22"/>
      <c r="I1748" s="38">
        <f t="shared" si="409"/>
        <v>0.26</v>
      </c>
      <c r="J1748" s="12">
        <f t="shared" si="410"/>
        <v>20000</v>
      </c>
      <c r="K1748" s="40">
        <f t="shared" si="407"/>
        <v>5200</v>
      </c>
      <c r="L1748" s="73">
        <v>105000</v>
      </c>
    </row>
    <row r="1749" spans="1:12" s="53" customFormat="1" x14ac:dyDescent="0.2">
      <c r="A1749" s="10" t="s">
        <v>1842</v>
      </c>
      <c r="B1749" s="1" t="s">
        <v>368</v>
      </c>
      <c r="C1749" s="106" t="s">
        <v>57</v>
      </c>
      <c r="D1749" s="100">
        <v>2</v>
      </c>
      <c r="E1749" s="95">
        <v>1500</v>
      </c>
      <c r="F1749" s="95">
        <v>3000</v>
      </c>
      <c r="G1749" s="92" t="s">
        <v>122</v>
      </c>
      <c r="H1749" s="14" t="str">
        <f>IF(F1749&gt;=3024000,"тендер"," ")</f>
        <v xml:space="preserve"> </v>
      </c>
      <c r="I1749" s="38">
        <f t="shared" si="409"/>
        <v>0.26</v>
      </c>
      <c r="J1749" s="12">
        <f t="shared" si="410"/>
        <v>1500</v>
      </c>
      <c r="K1749" s="40">
        <f t="shared" si="407"/>
        <v>390</v>
      </c>
      <c r="L1749" s="73">
        <v>10000</v>
      </c>
    </row>
    <row r="1750" spans="1:12" s="53" customFormat="1" x14ac:dyDescent="0.2">
      <c r="A1750" s="10" t="s">
        <v>1843</v>
      </c>
      <c r="B1750" s="1" t="s">
        <v>276</v>
      </c>
      <c r="C1750" s="106" t="s">
        <v>57</v>
      </c>
      <c r="D1750" s="100">
        <v>8</v>
      </c>
      <c r="E1750" s="95">
        <v>1500</v>
      </c>
      <c r="F1750" s="95">
        <v>12000</v>
      </c>
      <c r="G1750" s="92" t="s">
        <v>122</v>
      </c>
      <c r="H1750" s="14" t="str">
        <f>IF(F1750&gt;=3024000,"тендер"," ")</f>
        <v xml:space="preserve"> </v>
      </c>
      <c r="I1750" s="38">
        <f t="shared" si="409"/>
        <v>1.04</v>
      </c>
      <c r="J1750" s="12">
        <f t="shared" si="410"/>
        <v>1500</v>
      </c>
      <c r="K1750" s="40">
        <f t="shared" si="407"/>
        <v>1560</v>
      </c>
      <c r="L1750" s="73">
        <v>1000</v>
      </c>
    </row>
    <row r="1751" spans="1:12" s="53" customFormat="1" x14ac:dyDescent="0.2">
      <c r="A1751" s="10" t="s">
        <v>1844</v>
      </c>
      <c r="B1751" s="1" t="s">
        <v>52</v>
      </c>
      <c r="C1751" s="106" t="s">
        <v>57</v>
      </c>
      <c r="D1751" s="100">
        <v>16</v>
      </c>
      <c r="E1751" s="95">
        <v>1200</v>
      </c>
      <c r="F1751" s="95">
        <v>19200</v>
      </c>
      <c r="G1751" s="92" t="s">
        <v>122</v>
      </c>
      <c r="H1751" s="14" t="str">
        <f>IF(F1751&gt;=3024000,"тендер"," ")</f>
        <v xml:space="preserve"> </v>
      </c>
      <c r="I1751" s="38">
        <f t="shared" si="409"/>
        <v>2.08</v>
      </c>
      <c r="J1751" s="12">
        <f t="shared" si="410"/>
        <v>1200</v>
      </c>
      <c r="K1751" s="40">
        <f t="shared" si="407"/>
        <v>2496</v>
      </c>
      <c r="L1751" s="73">
        <v>4500</v>
      </c>
    </row>
    <row r="1752" spans="1:12" s="53" customFormat="1" x14ac:dyDescent="0.2">
      <c r="A1752" s="10" t="s">
        <v>1845</v>
      </c>
      <c r="B1752" s="1" t="s">
        <v>46</v>
      </c>
      <c r="C1752" s="106" t="s">
        <v>57</v>
      </c>
      <c r="D1752" s="100">
        <v>2</v>
      </c>
      <c r="E1752" s="95">
        <v>280000</v>
      </c>
      <c r="F1752" s="95">
        <v>560000</v>
      </c>
      <c r="G1752" s="92" t="s">
        <v>122</v>
      </c>
      <c r="H1752" s="14" t="str">
        <f>IF(F1752&gt;=3024000,"тендер"," ")</f>
        <v xml:space="preserve"> </v>
      </c>
      <c r="I1752" s="38">
        <f t="shared" si="409"/>
        <v>0.26</v>
      </c>
      <c r="J1752" s="12">
        <f t="shared" si="410"/>
        <v>280000</v>
      </c>
      <c r="K1752" s="40">
        <f t="shared" si="407"/>
        <v>72800</v>
      </c>
      <c r="L1752" s="73">
        <v>3500</v>
      </c>
    </row>
    <row r="1753" spans="1:12" s="53" customFormat="1" x14ac:dyDescent="0.2">
      <c r="A1753" s="10" t="s">
        <v>1846</v>
      </c>
      <c r="B1753" s="1" t="s">
        <v>47</v>
      </c>
      <c r="C1753" s="106" t="s">
        <v>57</v>
      </c>
      <c r="D1753" s="100">
        <v>2</v>
      </c>
      <c r="E1753" s="95">
        <v>45000</v>
      </c>
      <c r="F1753" s="95">
        <v>90000</v>
      </c>
      <c r="G1753" s="92" t="s">
        <v>122</v>
      </c>
      <c r="H1753" s="14" t="str">
        <f>IF(F1753&gt;=3024000,"тендер"," ")</f>
        <v xml:space="preserve"> </v>
      </c>
      <c r="I1753" s="38">
        <f t="shared" si="409"/>
        <v>0.26</v>
      </c>
      <c r="J1753" s="12">
        <f t="shared" si="410"/>
        <v>45000</v>
      </c>
      <c r="K1753" s="40">
        <f t="shared" si="407"/>
        <v>11700</v>
      </c>
      <c r="L1753" s="73">
        <v>3500</v>
      </c>
    </row>
    <row r="1754" spans="1:12" s="53" customFormat="1" x14ac:dyDescent="0.2">
      <c r="A1754" s="10" t="s">
        <v>1847</v>
      </c>
      <c r="B1754" s="1" t="s">
        <v>48</v>
      </c>
      <c r="C1754" s="106" t="s">
        <v>57</v>
      </c>
      <c r="D1754" s="100">
        <v>1</v>
      </c>
      <c r="E1754" s="95">
        <v>190000</v>
      </c>
      <c r="F1754" s="95">
        <v>190000</v>
      </c>
      <c r="G1754" s="92" t="s">
        <v>122</v>
      </c>
      <c r="H1754" s="14"/>
      <c r="I1754" s="38">
        <f t="shared" si="409"/>
        <v>0.13</v>
      </c>
      <c r="J1754" s="12">
        <f t="shared" si="410"/>
        <v>190000</v>
      </c>
      <c r="K1754" s="40">
        <f t="shared" si="407"/>
        <v>24700</v>
      </c>
      <c r="L1754" s="73">
        <v>750</v>
      </c>
    </row>
    <row r="1755" spans="1:12" s="53" customFormat="1" ht="13.5" x14ac:dyDescent="0.2">
      <c r="A1755" s="10"/>
      <c r="B1755" s="1"/>
      <c r="C1755" s="106"/>
      <c r="D1755" s="100"/>
      <c r="E1755" s="94"/>
      <c r="F1755" s="97">
        <v>3237000</v>
      </c>
      <c r="G1755" s="97"/>
      <c r="H1755" s="97" t="s">
        <v>454</v>
      </c>
      <c r="I1755" s="38"/>
      <c r="J1755" s="97"/>
      <c r="K1755" s="97">
        <v>3237000</v>
      </c>
      <c r="L1755" s="73">
        <v>10500</v>
      </c>
    </row>
    <row r="1756" spans="1:12" s="53" customFormat="1" ht="13.5" x14ac:dyDescent="0.25">
      <c r="A1756" s="10"/>
      <c r="B1756" s="4" t="s">
        <v>369</v>
      </c>
      <c r="C1756" s="107"/>
      <c r="D1756" s="96"/>
      <c r="E1756" s="96"/>
      <c r="F1756" s="96"/>
      <c r="G1756" s="92"/>
      <c r="H1756" s="22"/>
      <c r="I1756" s="38"/>
      <c r="J1756" s="12"/>
      <c r="K1756" s="40"/>
      <c r="L1756" s="73">
        <v>45000</v>
      </c>
    </row>
    <row r="1757" spans="1:12" s="53" customFormat="1" x14ac:dyDescent="0.2">
      <c r="A1757" s="10" t="s">
        <v>1777</v>
      </c>
      <c r="B1757" s="1" t="s">
        <v>43</v>
      </c>
      <c r="C1757" s="106" t="s">
        <v>57</v>
      </c>
      <c r="D1757" s="100">
        <v>2</v>
      </c>
      <c r="E1757" s="95">
        <v>105000</v>
      </c>
      <c r="F1757" s="95">
        <v>210000</v>
      </c>
      <c r="G1757" s="92" t="s">
        <v>122</v>
      </c>
      <c r="H1757" s="14" t="str">
        <f>IF(F1757&gt;=3024000,"тендер"," ")</f>
        <v xml:space="preserve"> </v>
      </c>
      <c r="I1757" s="38">
        <f t="shared" ref="I1757:I1788" si="411">D1757*0.13</f>
        <v>0.26</v>
      </c>
      <c r="J1757" s="12">
        <f t="shared" ref="J1757:J1788" si="412">E1757</f>
        <v>105000</v>
      </c>
      <c r="K1757" s="40">
        <f t="shared" si="407"/>
        <v>27300</v>
      </c>
      <c r="L1757" s="73">
        <v>1500</v>
      </c>
    </row>
    <row r="1758" spans="1:12" s="53" customFormat="1" x14ac:dyDescent="0.2">
      <c r="A1758" s="10" t="s">
        <v>1778</v>
      </c>
      <c r="B1758" s="1" t="s">
        <v>44</v>
      </c>
      <c r="C1758" s="106" t="s">
        <v>57</v>
      </c>
      <c r="D1758" s="100">
        <v>3</v>
      </c>
      <c r="E1758" s="95">
        <v>10000</v>
      </c>
      <c r="F1758" s="95">
        <v>30000</v>
      </c>
      <c r="G1758" s="92" t="s">
        <v>122</v>
      </c>
      <c r="H1758" s="14" t="str">
        <f>IF(F1758&gt;=3024000,"тендер"," ")</f>
        <v xml:space="preserve"> </v>
      </c>
      <c r="I1758" s="38">
        <f t="shared" si="411"/>
        <v>0.39</v>
      </c>
      <c r="J1758" s="12">
        <f t="shared" si="412"/>
        <v>10000</v>
      </c>
      <c r="K1758" s="40">
        <f t="shared" si="407"/>
        <v>3900</v>
      </c>
      <c r="L1758" s="73">
        <v>7500</v>
      </c>
    </row>
    <row r="1759" spans="1:12" s="53" customFormat="1" x14ac:dyDescent="0.2">
      <c r="A1759" s="10" t="s">
        <v>1779</v>
      </c>
      <c r="B1759" s="1" t="s">
        <v>117</v>
      </c>
      <c r="C1759" s="106" t="s">
        <v>57</v>
      </c>
      <c r="D1759" s="100">
        <v>24</v>
      </c>
      <c r="E1759" s="95">
        <v>1000</v>
      </c>
      <c r="F1759" s="95">
        <v>24000</v>
      </c>
      <c r="G1759" s="92" t="s">
        <v>122</v>
      </c>
      <c r="H1759" s="54"/>
      <c r="I1759" s="38">
        <f t="shared" si="411"/>
        <v>3.12</v>
      </c>
      <c r="J1759" s="12">
        <f t="shared" si="412"/>
        <v>1000</v>
      </c>
      <c r="K1759" s="40">
        <f t="shared" si="407"/>
        <v>3120</v>
      </c>
      <c r="L1759" s="73">
        <v>26000</v>
      </c>
    </row>
    <row r="1760" spans="1:12" s="53" customFormat="1" x14ac:dyDescent="0.2">
      <c r="A1760" s="10" t="s">
        <v>1780</v>
      </c>
      <c r="B1760" s="1" t="s">
        <v>4</v>
      </c>
      <c r="C1760" s="106" t="s">
        <v>57</v>
      </c>
      <c r="D1760" s="100">
        <v>24</v>
      </c>
      <c r="E1760" s="95">
        <v>4500</v>
      </c>
      <c r="F1760" s="95">
        <v>108000</v>
      </c>
      <c r="G1760" s="92" t="s">
        <v>122</v>
      </c>
      <c r="H1760" s="54"/>
      <c r="I1760" s="38">
        <f t="shared" si="411"/>
        <v>3.12</v>
      </c>
      <c r="J1760" s="12">
        <f t="shared" si="412"/>
        <v>4500</v>
      </c>
      <c r="K1760" s="40">
        <f t="shared" si="407"/>
        <v>14040</v>
      </c>
      <c r="L1760" s="73">
        <v>65000</v>
      </c>
    </row>
    <row r="1761" spans="1:12" s="53" customFormat="1" x14ac:dyDescent="0.2">
      <c r="A1761" s="10" t="s">
        <v>1781</v>
      </c>
      <c r="B1761" s="1" t="s">
        <v>77</v>
      </c>
      <c r="C1761" s="106" t="s">
        <v>57</v>
      </c>
      <c r="D1761" s="100">
        <v>24</v>
      </c>
      <c r="E1761" s="95">
        <v>3500</v>
      </c>
      <c r="F1761" s="95">
        <v>84000</v>
      </c>
      <c r="G1761" s="92" t="s">
        <v>122</v>
      </c>
      <c r="H1761" s="54"/>
      <c r="I1761" s="38">
        <f t="shared" si="411"/>
        <v>3.12</v>
      </c>
      <c r="J1761" s="12">
        <f t="shared" si="412"/>
        <v>3500</v>
      </c>
      <c r="K1761" s="40">
        <f t="shared" si="407"/>
        <v>10920</v>
      </c>
      <c r="L1761" s="73">
        <v>600</v>
      </c>
    </row>
    <row r="1762" spans="1:12" s="53" customFormat="1" x14ac:dyDescent="0.2">
      <c r="A1762" s="10" t="s">
        <v>1782</v>
      </c>
      <c r="B1762" s="1" t="s">
        <v>311</v>
      </c>
      <c r="C1762" s="106" t="s">
        <v>57</v>
      </c>
      <c r="D1762" s="100">
        <v>3</v>
      </c>
      <c r="E1762" s="95">
        <v>3500</v>
      </c>
      <c r="F1762" s="95">
        <v>10500</v>
      </c>
      <c r="G1762" s="92" t="s">
        <v>122</v>
      </c>
      <c r="H1762" s="54"/>
      <c r="I1762" s="38">
        <f t="shared" si="411"/>
        <v>0.39</v>
      </c>
      <c r="J1762" s="12">
        <f t="shared" si="412"/>
        <v>3500</v>
      </c>
      <c r="K1762" s="40">
        <f t="shared" si="407"/>
        <v>1365</v>
      </c>
      <c r="L1762" s="73">
        <v>18000</v>
      </c>
    </row>
    <row r="1763" spans="1:12" s="53" customFormat="1" x14ac:dyDescent="0.2">
      <c r="A1763" s="10" t="s">
        <v>1783</v>
      </c>
      <c r="B1763" s="1" t="s">
        <v>370</v>
      </c>
      <c r="C1763" s="106" t="s">
        <v>57</v>
      </c>
      <c r="D1763" s="100">
        <v>48</v>
      </c>
      <c r="E1763" s="94">
        <v>750</v>
      </c>
      <c r="F1763" s="95">
        <v>36000</v>
      </c>
      <c r="G1763" s="92" t="s">
        <v>122</v>
      </c>
      <c r="H1763" s="54"/>
      <c r="I1763" s="38">
        <f t="shared" si="411"/>
        <v>6.24</v>
      </c>
      <c r="J1763" s="12">
        <f t="shared" si="412"/>
        <v>750</v>
      </c>
      <c r="K1763" s="40">
        <f t="shared" si="407"/>
        <v>4680</v>
      </c>
      <c r="L1763" s="73">
        <v>1500</v>
      </c>
    </row>
    <row r="1764" spans="1:12" s="53" customFormat="1" x14ac:dyDescent="0.2">
      <c r="A1764" s="10" t="s">
        <v>1784</v>
      </c>
      <c r="B1764" s="1" t="s">
        <v>220</v>
      </c>
      <c r="C1764" s="106" t="s">
        <v>57</v>
      </c>
      <c r="D1764" s="100">
        <v>2</v>
      </c>
      <c r="E1764" s="95">
        <v>10500</v>
      </c>
      <c r="F1764" s="95">
        <v>21000</v>
      </c>
      <c r="G1764" s="92" t="s">
        <v>122</v>
      </c>
      <c r="H1764" s="54"/>
      <c r="I1764" s="38">
        <f t="shared" si="411"/>
        <v>0.26</v>
      </c>
      <c r="J1764" s="12">
        <f t="shared" si="412"/>
        <v>10500</v>
      </c>
      <c r="K1764" s="40">
        <f t="shared" si="407"/>
        <v>2730</v>
      </c>
      <c r="L1764" s="73">
        <v>4000</v>
      </c>
    </row>
    <row r="1765" spans="1:12" s="53" customFormat="1" x14ac:dyDescent="0.2">
      <c r="A1765" s="10" t="s">
        <v>1785</v>
      </c>
      <c r="B1765" s="1" t="s">
        <v>224</v>
      </c>
      <c r="C1765" s="106" t="s">
        <v>57</v>
      </c>
      <c r="D1765" s="100">
        <v>2</v>
      </c>
      <c r="E1765" s="95">
        <v>95000</v>
      </c>
      <c r="F1765" s="95">
        <v>190000</v>
      </c>
      <c r="G1765" s="92" t="s">
        <v>122</v>
      </c>
      <c r="H1765" s="54"/>
      <c r="I1765" s="38">
        <f t="shared" si="411"/>
        <v>0.26</v>
      </c>
      <c r="J1765" s="12">
        <f t="shared" si="412"/>
        <v>95000</v>
      </c>
      <c r="K1765" s="40">
        <f t="shared" si="407"/>
        <v>24700</v>
      </c>
      <c r="L1765" s="73">
        <v>1500</v>
      </c>
    </row>
    <row r="1766" spans="1:12" s="53" customFormat="1" x14ac:dyDescent="0.2">
      <c r="A1766" s="10" t="s">
        <v>1786</v>
      </c>
      <c r="B1766" s="1" t="s">
        <v>371</v>
      </c>
      <c r="C1766" s="106" t="s">
        <v>57</v>
      </c>
      <c r="D1766" s="100">
        <v>6</v>
      </c>
      <c r="E1766" s="95">
        <v>1500</v>
      </c>
      <c r="F1766" s="95">
        <v>9000</v>
      </c>
      <c r="G1766" s="92" t="s">
        <v>122</v>
      </c>
      <c r="H1766" s="54"/>
      <c r="I1766" s="38">
        <f t="shared" si="411"/>
        <v>0.78</v>
      </c>
      <c r="J1766" s="12">
        <f t="shared" si="412"/>
        <v>1500</v>
      </c>
      <c r="K1766" s="40">
        <f t="shared" si="407"/>
        <v>1170</v>
      </c>
      <c r="L1766" s="73">
        <v>5500</v>
      </c>
    </row>
    <row r="1767" spans="1:12" s="53" customFormat="1" x14ac:dyDescent="0.2">
      <c r="A1767" s="10" t="s">
        <v>1787</v>
      </c>
      <c r="B1767" s="1" t="s">
        <v>372</v>
      </c>
      <c r="C1767" s="106" t="s">
        <v>57</v>
      </c>
      <c r="D1767" s="100">
        <v>3</v>
      </c>
      <c r="E1767" s="95">
        <v>7500</v>
      </c>
      <c r="F1767" s="95">
        <v>22500</v>
      </c>
      <c r="G1767" s="92" t="s">
        <v>122</v>
      </c>
      <c r="H1767" s="54"/>
      <c r="I1767" s="38">
        <f t="shared" si="411"/>
        <v>0.39</v>
      </c>
      <c r="J1767" s="12">
        <f t="shared" si="412"/>
        <v>7500</v>
      </c>
      <c r="K1767" s="40">
        <f t="shared" si="407"/>
        <v>2925</v>
      </c>
      <c r="L1767" s="73">
        <v>75000</v>
      </c>
    </row>
    <row r="1768" spans="1:12" s="53" customFormat="1" x14ac:dyDescent="0.2">
      <c r="A1768" s="10" t="s">
        <v>1788</v>
      </c>
      <c r="B1768" s="1" t="s">
        <v>216</v>
      </c>
      <c r="C1768" s="106" t="s">
        <v>57</v>
      </c>
      <c r="D1768" s="100">
        <v>3</v>
      </c>
      <c r="E1768" s="95">
        <v>36000</v>
      </c>
      <c r="F1768" s="95">
        <v>108000</v>
      </c>
      <c r="G1768" s="92" t="s">
        <v>122</v>
      </c>
      <c r="H1768" s="54"/>
      <c r="I1768" s="38">
        <f t="shared" si="411"/>
        <v>0.39</v>
      </c>
      <c r="J1768" s="12">
        <f t="shared" si="412"/>
        <v>36000</v>
      </c>
      <c r="K1768" s="40">
        <f t="shared" si="407"/>
        <v>14040</v>
      </c>
      <c r="L1768" s="73">
        <v>90000</v>
      </c>
    </row>
    <row r="1769" spans="1:12" s="53" customFormat="1" x14ac:dyDescent="0.2">
      <c r="A1769" s="10" t="s">
        <v>1789</v>
      </c>
      <c r="B1769" s="1" t="s">
        <v>226</v>
      </c>
      <c r="C1769" s="106" t="s">
        <v>57</v>
      </c>
      <c r="D1769" s="100">
        <v>2</v>
      </c>
      <c r="E1769" s="95">
        <v>85000</v>
      </c>
      <c r="F1769" s="95">
        <v>170000</v>
      </c>
      <c r="G1769" s="92" t="s">
        <v>122</v>
      </c>
      <c r="H1769" s="54"/>
      <c r="I1769" s="38">
        <f t="shared" si="411"/>
        <v>0.26</v>
      </c>
      <c r="J1769" s="12">
        <f t="shared" si="412"/>
        <v>85000</v>
      </c>
      <c r="K1769" s="40">
        <f t="shared" si="407"/>
        <v>22100</v>
      </c>
      <c r="L1769" s="73">
        <v>45000</v>
      </c>
    </row>
    <row r="1770" spans="1:12" s="53" customFormat="1" x14ac:dyDescent="0.2">
      <c r="A1770" s="10" t="s">
        <v>1790</v>
      </c>
      <c r="B1770" s="1" t="s">
        <v>73</v>
      </c>
      <c r="C1770" s="106" t="s">
        <v>57</v>
      </c>
      <c r="D1770" s="100">
        <v>20</v>
      </c>
      <c r="E1770" s="94">
        <v>600</v>
      </c>
      <c r="F1770" s="95">
        <v>12000</v>
      </c>
      <c r="G1770" s="92" t="s">
        <v>122</v>
      </c>
      <c r="H1770" s="54"/>
      <c r="I1770" s="38">
        <f t="shared" si="411"/>
        <v>2.6</v>
      </c>
      <c r="J1770" s="12">
        <f t="shared" si="412"/>
        <v>600</v>
      </c>
      <c r="K1770" s="40">
        <f t="shared" si="407"/>
        <v>1560</v>
      </c>
      <c r="L1770" s="73">
        <v>1500</v>
      </c>
    </row>
    <row r="1771" spans="1:12" s="53" customFormat="1" x14ac:dyDescent="0.2">
      <c r="A1771" s="10" t="s">
        <v>1791</v>
      </c>
      <c r="B1771" s="1" t="s">
        <v>71</v>
      </c>
      <c r="C1771" s="106" t="s">
        <v>57</v>
      </c>
      <c r="D1771" s="100">
        <v>3</v>
      </c>
      <c r="E1771" s="95">
        <v>28000</v>
      </c>
      <c r="F1771" s="95">
        <v>84000</v>
      </c>
      <c r="G1771" s="92" t="s">
        <v>122</v>
      </c>
      <c r="H1771" s="54"/>
      <c r="I1771" s="38">
        <f t="shared" si="411"/>
        <v>0.39</v>
      </c>
      <c r="J1771" s="12">
        <f t="shared" si="412"/>
        <v>28000</v>
      </c>
      <c r="K1771" s="40">
        <f t="shared" si="407"/>
        <v>10920</v>
      </c>
      <c r="L1771" s="73">
        <v>25000</v>
      </c>
    </row>
    <row r="1772" spans="1:12" s="53" customFormat="1" x14ac:dyDescent="0.2">
      <c r="A1772" s="10" t="s">
        <v>1792</v>
      </c>
      <c r="B1772" s="1" t="s">
        <v>85</v>
      </c>
      <c r="C1772" s="106" t="s">
        <v>57</v>
      </c>
      <c r="D1772" s="100">
        <v>3</v>
      </c>
      <c r="E1772" s="95">
        <v>1500</v>
      </c>
      <c r="F1772" s="95">
        <v>4500</v>
      </c>
      <c r="G1772" s="92" t="s">
        <v>122</v>
      </c>
      <c r="H1772" s="54"/>
      <c r="I1772" s="38">
        <f t="shared" si="411"/>
        <v>0.39</v>
      </c>
      <c r="J1772" s="12">
        <f t="shared" si="412"/>
        <v>1500</v>
      </c>
      <c r="K1772" s="40">
        <f t="shared" si="407"/>
        <v>585</v>
      </c>
      <c r="L1772" s="73">
        <v>3000</v>
      </c>
    </row>
    <row r="1773" spans="1:12" s="53" customFormat="1" x14ac:dyDescent="0.2">
      <c r="A1773" s="10" t="s">
        <v>1793</v>
      </c>
      <c r="B1773" s="1" t="s">
        <v>64</v>
      </c>
      <c r="C1773" s="106" t="s">
        <v>57</v>
      </c>
      <c r="D1773" s="100">
        <v>3</v>
      </c>
      <c r="E1773" s="95">
        <v>5000</v>
      </c>
      <c r="F1773" s="95">
        <v>15000</v>
      </c>
      <c r="G1773" s="92" t="s">
        <v>122</v>
      </c>
      <c r="H1773" s="54"/>
      <c r="I1773" s="38">
        <f t="shared" si="411"/>
        <v>0.39</v>
      </c>
      <c r="J1773" s="12">
        <f t="shared" si="412"/>
        <v>5000</v>
      </c>
      <c r="K1773" s="40">
        <f t="shared" si="407"/>
        <v>1950</v>
      </c>
      <c r="L1773" s="73">
        <v>3500</v>
      </c>
    </row>
    <row r="1774" spans="1:12" s="53" customFormat="1" x14ac:dyDescent="0.2">
      <c r="A1774" s="10" t="s">
        <v>1794</v>
      </c>
      <c r="B1774" s="1" t="s">
        <v>86</v>
      </c>
      <c r="C1774" s="106" t="s">
        <v>57</v>
      </c>
      <c r="D1774" s="100">
        <v>3</v>
      </c>
      <c r="E1774" s="95">
        <v>1500</v>
      </c>
      <c r="F1774" s="95">
        <v>4500</v>
      </c>
      <c r="G1774" s="92" t="s">
        <v>122</v>
      </c>
      <c r="H1774" s="54"/>
      <c r="I1774" s="38">
        <f t="shared" si="411"/>
        <v>0.39</v>
      </c>
      <c r="J1774" s="12">
        <f t="shared" si="412"/>
        <v>1500</v>
      </c>
      <c r="K1774" s="40">
        <f t="shared" si="407"/>
        <v>585</v>
      </c>
      <c r="L1774" s="73">
        <v>1500</v>
      </c>
    </row>
    <row r="1775" spans="1:12" s="53" customFormat="1" x14ac:dyDescent="0.2">
      <c r="A1775" s="10" t="s">
        <v>1795</v>
      </c>
      <c r="B1775" s="1" t="s">
        <v>87</v>
      </c>
      <c r="C1775" s="106" t="s">
        <v>57</v>
      </c>
      <c r="D1775" s="100">
        <v>3</v>
      </c>
      <c r="E1775" s="95">
        <v>5500</v>
      </c>
      <c r="F1775" s="95">
        <v>16500</v>
      </c>
      <c r="G1775" s="92" t="s">
        <v>122</v>
      </c>
      <c r="H1775" s="54"/>
      <c r="I1775" s="38">
        <f t="shared" si="411"/>
        <v>0.39</v>
      </c>
      <c r="J1775" s="12">
        <f t="shared" si="412"/>
        <v>5500</v>
      </c>
      <c r="K1775" s="40">
        <f t="shared" si="407"/>
        <v>2145</v>
      </c>
      <c r="L1775" s="73">
        <v>200</v>
      </c>
    </row>
    <row r="1776" spans="1:12" s="53" customFormat="1" x14ac:dyDescent="0.2">
      <c r="A1776" s="10" t="s">
        <v>1796</v>
      </c>
      <c r="B1776" s="1" t="s">
        <v>33</v>
      </c>
      <c r="C1776" s="106" t="s">
        <v>57</v>
      </c>
      <c r="D1776" s="100">
        <v>3</v>
      </c>
      <c r="E1776" s="95">
        <v>75000</v>
      </c>
      <c r="F1776" s="95">
        <v>225000</v>
      </c>
      <c r="G1776" s="92" t="s">
        <v>122</v>
      </c>
      <c r="H1776" s="54"/>
      <c r="I1776" s="38">
        <f t="shared" si="411"/>
        <v>0.39</v>
      </c>
      <c r="J1776" s="12">
        <f t="shared" si="412"/>
        <v>75000</v>
      </c>
      <c r="K1776" s="40">
        <f t="shared" si="407"/>
        <v>29250</v>
      </c>
      <c r="L1776" s="73">
        <v>45000</v>
      </c>
    </row>
    <row r="1777" spans="1:12" s="53" customFormat="1" x14ac:dyDescent="0.2">
      <c r="A1777" s="10" t="s">
        <v>1797</v>
      </c>
      <c r="B1777" s="1" t="s">
        <v>265</v>
      </c>
      <c r="C1777" s="106" t="s">
        <v>57</v>
      </c>
      <c r="D1777" s="100">
        <v>2</v>
      </c>
      <c r="E1777" s="95">
        <v>105000</v>
      </c>
      <c r="F1777" s="95">
        <v>210000</v>
      </c>
      <c r="G1777" s="92" t="s">
        <v>122</v>
      </c>
      <c r="H1777" s="54"/>
      <c r="I1777" s="38">
        <f t="shared" si="411"/>
        <v>0.26</v>
      </c>
      <c r="J1777" s="12">
        <f t="shared" si="412"/>
        <v>105000</v>
      </c>
      <c r="K1777" s="40">
        <f t="shared" si="407"/>
        <v>27300</v>
      </c>
      <c r="L1777" s="73">
        <v>35000</v>
      </c>
    </row>
    <row r="1778" spans="1:12" s="53" customFormat="1" x14ac:dyDescent="0.2">
      <c r="A1778" s="10" t="s">
        <v>1798</v>
      </c>
      <c r="B1778" s="1" t="s">
        <v>88</v>
      </c>
      <c r="C1778" s="106" t="s">
        <v>57</v>
      </c>
      <c r="D1778" s="100">
        <v>2</v>
      </c>
      <c r="E1778" s="95">
        <v>55000</v>
      </c>
      <c r="F1778" s="95">
        <v>110000</v>
      </c>
      <c r="G1778" s="92" t="s">
        <v>122</v>
      </c>
      <c r="H1778" s="54"/>
      <c r="I1778" s="38">
        <f t="shared" si="411"/>
        <v>0.26</v>
      </c>
      <c r="J1778" s="12">
        <f t="shared" si="412"/>
        <v>55000</v>
      </c>
      <c r="K1778" s="40">
        <f t="shared" si="407"/>
        <v>14300</v>
      </c>
      <c r="L1778" s="73">
        <v>14000</v>
      </c>
    </row>
    <row r="1779" spans="1:12" s="53" customFormat="1" x14ac:dyDescent="0.2">
      <c r="A1779" s="10" t="s">
        <v>1799</v>
      </c>
      <c r="B1779" s="1" t="s">
        <v>362</v>
      </c>
      <c r="C1779" s="106" t="s">
        <v>57</v>
      </c>
      <c r="D1779" s="100">
        <v>8</v>
      </c>
      <c r="E1779" s="95">
        <v>1500</v>
      </c>
      <c r="F1779" s="95">
        <v>12000</v>
      </c>
      <c r="G1779" s="92" t="s">
        <v>122</v>
      </c>
      <c r="H1779" s="54"/>
      <c r="I1779" s="38">
        <f t="shared" si="411"/>
        <v>1.04</v>
      </c>
      <c r="J1779" s="12">
        <f t="shared" si="412"/>
        <v>1500</v>
      </c>
      <c r="K1779" s="40">
        <f t="shared" si="407"/>
        <v>1560</v>
      </c>
      <c r="L1779" s="73">
        <v>500</v>
      </c>
    </row>
    <row r="1780" spans="1:12" s="53" customFormat="1" x14ac:dyDescent="0.2">
      <c r="A1780" s="10" t="s">
        <v>1800</v>
      </c>
      <c r="B1780" s="1" t="s">
        <v>89</v>
      </c>
      <c r="C1780" s="106" t="s">
        <v>57</v>
      </c>
      <c r="D1780" s="100">
        <v>2</v>
      </c>
      <c r="E1780" s="95">
        <v>35000</v>
      </c>
      <c r="F1780" s="95">
        <v>70000</v>
      </c>
      <c r="G1780" s="92" t="s">
        <v>122</v>
      </c>
      <c r="H1780" s="54"/>
      <c r="I1780" s="38">
        <f t="shared" si="411"/>
        <v>0.26</v>
      </c>
      <c r="J1780" s="12">
        <f t="shared" si="412"/>
        <v>35000</v>
      </c>
      <c r="K1780" s="40">
        <f t="shared" si="407"/>
        <v>9100</v>
      </c>
      <c r="L1780" s="73">
        <v>5500</v>
      </c>
    </row>
    <row r="1781" spans="1:12" s="53" customFormat="1" x14ac:dyDescent="0.2">
      <c r="A1781" s="10" t="s">
        <v>1801</v>
      </c>
      <c r="B1781" s="1" t="s">
        <v>59</v>
      </c>
      <c r="C1781" s="106" t="s">
        <v>57</v>
      </c>
      <c r="D1781" s="100">
        <v>4</v>
      </c>
      <c r="E1781" s="95">
        <v>8000</v>
      </c>
      <c r="F1781" s="95">
        <v>32000</v>
      </c>
      <c r="G1781" s="92" t="s">
        <v>122</v>
      </c>
      <c r="H1781" s="54"/>
      <c r="I1781" s="38">
        <f t="shared" si="411"/>
        <v>0.52</v>
      </c>
      <c r="J1781" s="12">
        <f t="shared" si="412"/>
        <v>8000</v>
      </c>
      <c r="K1781" s="40">
        <f t="shared" si="407"/>
        <v>4160</v>
      </c>
      <c r="L1781" s="73">
        <v>1800</v>
      </c>
    </row>
    <row r="1782" spans="1:12" s="53" customFormat="1" x14ac:dyDescent="0.2">
      <c r="A1782" s="10" t="s">
        <v>1802</v>
      </c>
      <c r="B1782" s="1" t="s">
        <v>90</v>
      </c>
      <c r="C1782" s="106" t="s">
        <v>57</v>
      </c>
      <c r="D1782" s="100">
        <v>6</v>
      </c>
      <c r="E1782" s="95">
        <v>6500</v>
      </c>
      <c r="F1782" s="95">
        <v>39000</v>
      </c>
      <c r="G1782" s="92" t="s">
        <v>122</v>
      </c>
      <c r="H1782" s="54"/>
      <c r="I1782" s="38">
        <f t="shared" si="411"/>
        <v>0.78</v>
      </c>
      <c r="J1782" s="12">
        <f t="shared" si="412"/>
        <v>6500</v>
      </c>
      <c r="K1782" s="40">
        <f t="shared" si="407"/>
        <v>5070</v>
      </c>
      <c r="L1782" s="73">
        <v>6500</v>
      </c>
    </row>
    <row r="1783" spans="1:12" s="53" customFormat="1" x14ac:dyDescent="0.2">
      <c r="A1783" s="10" t="s">
        <v>1803</v>
      </c>
      <c r="B1783" s="1" t="s">
        <v>61</v>
      </c>
      <c r="C1783" s="106" t="s">
        <v>57</v>
      </c>
      <c r="D1783" s="100">
        <v>16</v>
      </c>
      <c r="E1783" s="95">
        <v>1500</v>
      </c>
      <c r="F1783" s="95">
        <v>24000</v>
      </c>
      <c r="G1783" s="92" t="s">
        <v>122</v>
      </c>
      <c r="H1783" s="54"/>
      <c r="I1783" s="38">
        <f t="shared" si="411"/>
        <v>2.08</v>
      </c>
      <c r="J1783" s="12">
        <f t="shared" si="412"/>
        <v>1500</v>
      </c>
      <c r="K1783" s="40">
        <f t="shared" si="407"/>
        <v>3120</v>
      </c>
      <c r="L1783" s="73">
        <v>800</v>
      </c>
    </row>
    <row r="1784" spans="1:12" s="53" customFormat="1" x14ac:dyDescent="0.2">
      <c r="A1784" s="10" t="s">
        <v>1804</v>
      </c>
      <c r="B1784" s="1" t="s">
        <v>62</v>
      </c>
      <c r="C1784" s="106" t="s">
        <v>57</v>
      </c>
      <c r="D1784" s="100">
        <v>30</v>
      </c>
      <c r="E1784" s="94">
        <v>200</v>
      </c>
      <c r="F1784" s="95">
        <v>6000</v>
      </c>
      <c r="G1784" s="92" t="s">
        <v>122</v>
      </c>
      <c r="H1784" s="54"/>
      <c r="I1784" s="38">
        <f t="shared" si="411"/>
        <v>3.9000000000000004</v>
      </c>
      <c r="J1784" s="12">
        <f t="shared" si="412"/>
        <v>200</v>
      </c>
      <c r="K1784" s="40">
        <f t="shared" si="407"/>
        <v>780.00000000000011</v>
      </c>
      <c r="L1784" s="73">
        <v>1800</v>
      </c>
    </row>
    <row r="1785" spans="1:12" s="53" customFormat="1" x14ac:dyDescent="0.2">
      <c r="A1785" s="10" t="s">
        <v>1805</v>
      </c>
      <c r="B1785" s="1" t="s">
        <v>34</v>
      </c>
      <c r="C1785" s="106" t="s">
        <v>57</v>
      </c>
      <c r="D1785" s="100">
        <v>2</v>
      </c>
      <c r="E1785" s="95">
        <v>85000</v>
      </c>
      <c r="F1785" s="95">
        <v>170000</v>
      </c>
      <c r="G1785" s="92" t="s">
        <v>122</v>
      </c>
      <c r="H1785" s="54"/>
      <c r="I1785" s="38">
        <f t="shared" si="411"/>
        <v>0.26</v>
      </c>
      <c r="J1785" s="12">
        <f t="shared" si="412"/>
        <v>85000</v>
      </c>
      <c r="K1785" s="40">
        <f t="shared" si="407"/>
        <v>22100</v>
      </c>
      <c r="L1785" s="73">
        <v>500</v>
      </c>
    </row>
    <row r="1786" spans="1:12" s="53" customFormat="1" x14ac:dyDescent="0.2">
      <c r="A1786" s="10" t="s">
        <v>1806</v>
      </c>
      <c r="B1786" s="1" t="s">
        <v>191</v>
      </c>
      <c r="C1786" s="106" t="s">
        <v>57</v>
      </c>
      <c r="D1786" s="100">
        <v>2</v>
      </c>
      <c r="E1786" s="95">
        <v>75000</v>
      </c>
      <c r="F1786" s="95">
        <v>150000</v>
      </c>
      <c r="G1786" s="92" t="s">
        <v>122</v>
      </c>
      <c r="H1786" s="54"/>
      <c r="I1786" s="38">
        <f t="shared" si="411"/>
        <v>0.26</v>
      </c>
      <c r="J1786" s="12">
        <f t="shared" si="412"/>
        <v>75000</v>
      </c>
      <c r="K1786" s="40">
        <f t="shared" si="407"/>
        <v>19500</v>
      </c>
      <c r="L1786" s="73">
        <v>1500</v>
      </c>
    </row>
    <row r="1787" spans="1:12" s="53" customFormat="1" x14ac:dyDescent="0.2">
      <c r="A1787" s="10" t="s">
        <v>1807</v>
      </c>
      <c r="B1787" s="1" t="s">
        <v>213</v>
      </c>
      <c r="C1787" s="106" t="s">
        <v>57</v>
      </c>
      <c r="D1787" s="100">
        <v>2</v>
      </c>
      <c r="E1787" s="95">
        <v>14000</v>
      </c>
      <c r="F1787" s="95">
        <v>28000</v>
      </c>
      <c r="G1787" s="92" t="s">
        <v>122</v>
      </c>
      <c r="H1787" s="54"/>
      <c r="I1787" s="38">
        <f t="shared" si="411"/>
        <v>0.26</v>
      </c>
      <c r="J1787" s="12">
        <f t="shared" si="412"/>
        <v>14000</v>
      </c>
      <c r="K1787" s="40">
        <f t="shared" si="407"/>
        <v>3640</v>
      </c>
      <c r="L1787" s="73">
        <v>1500</v>
      </c>
    </row>
    <row r="1788" spans="1:12" s="53" customFormat="1" x14ac:dyDescent="0.2">
      <c r="A1788" s="10" t="s">
        <v>1808</v>
      </c>
      <c r="B1788" s="1" t="s">
        <v>66</v>
      </c>
      <c r="C1788" s="106" t="s">
        <v>57</v>
      </c>
      <c r="D1788" s="100">
        <v>12</v>
      </c>
      <c r="E1788" s="94">
        <v>500</v>
      </c>
      <c r="F1788" s="95">
        <v>6000</v>
      </c>
      <c r="G1788" s="92" t="s">
        <v>122</v>
      </c>
      <c r="H1788" s="54"/>
      <c r="I1788" s="38">
        <f t="shared" si="411"/>
        <v>1.56</v>
      </c>
      <c r="J1788" s="12">
        <f t="shared" si="412"/>
        <v>500</v>
      </c>
      <c r="K1788" s="40">
        <f t="shared" si="407"/>
        <v>780</v>
      </c>
      <c r="L1788" s="73">
        <v>6000</v>
      </c>
    </row>
    <row r="1789" spans="1:12" s="25" customFormat="1" x14ac:dyDescent="0.2">
      <c r="A1789" s="10" t="s">
        <v>1809</v>
      </c>
      <c r="B1789" s="1" t="s">
        <v>65</v>
      </c>
      <c r="C1789" s="106" t="s">
        <v>57</v>
      </c>
      <c r="D1789" s="100">
        <v>4</v>
      </c>
      <c r="E1789" s="95">
        <v>5500</v>
      </c>
      <c r="F1789" s="95">
        <v>22000</v>
      </c>
      <c r="G1789" s="92" t="s">
        <v>122</v>
      </c>
      <c r="H1789" s="54"/>
      <c r="I1789" s="38">
        <f t="shared" ref="I1789:I1808" si="413">D1789*0.13</f>
        <v>0.52</v>
      </c>
      <c r="J1789" s="12">
        <f t="shared" ref="J1789:J1808" si="414">E1789</f>
        <v>5500</v>
      </c>
      <c r="K1789" s="40">
        <f t="shared" ref="K1789:K1852" si="415">I1789*J1789</f>
        <v>2860</v>
      </c>
      <c r="L1789" s="73">
        <v>27000</v>
      </c>
    </row>
    <row r="1790" spans="1:12" s="25" customFormat="1" x14ac:dyDescent="0.2">
      <c r="A1790" s="10" t="s">
        <v>1810</v>
      </c>
      <c r="B1790" s="1" t="s">
        <v>91</v>
      </c>
      <c r="C1790" s="106" t="s">
        <v>57</v>
      </c>
      <c r="D1790" s="100">
        <v>6</v>
      </c>
      <c r="E1790" s="95">
        <v>1800</v>
      </c>
      <c r="F1790" s="95">
        <v>10800</v>
      </c>
      <c r="G1790" s="92" t="s">
        <v>122</v>
      </c>
      <c r="H1790" s="54"/>
      <c r="I1790" s="38">
        <f t="shared" si="413"/>
        <v>0.78</v>
      </c>
      <c r="J1790" s="12">
        <f t="shared" si="414"/>
        <v>1800</v>
      </c>
      <c r="K1790" s="40">
        <f t="shared" si="415"/>
        <v>1404</v>
      </c>
      <c r="L1790" s="73">
        <v>15000</v>
      </c>
    </row>
    <row r="1791" spans="1:12" s="25" customFormat="1" x14ac:dyDescent="0.2">
      <c r="A1791" s="10" t="s">
        <v>1811</v>
      </c>
      <c r="B1791" s="1" t="s">
        <v>63</v>
      </c>
      <c r="C1791" s="106" t="s">
        <v>57</v>
      </c>
      <c r="D1791" s="100">
        <v>3</v>
      </c>
      <c r="E1791" s="95">
        <v>6500</v>
      </c>
      <c r="F1791" s="95">
        <v>19500</v>
      </c>
      <c r="G1791" s="92" t="s">
        <v>122</v>
      </c>
      <c r="H1791" s="54"/>
      <c r="I1791" s="38">
        <f t="shared" si="413"/>
        <v>0.39</v>
      </c>
      <c r="J1791" s="12">
        <f t="shared" si="414"/>
        <v>6500</v>
      </c>
      <c r="K1791" s="40">
        <f t="shared" si="415"/>
        <v>2535</v>
      </c>
      <c r="L1791" s="73">
        <v>35000</v>
      </c>
    </row>
    <row r="1792" spans="1:12" s="25" customFormat="1" x14ac:dyDescent="0.2">
      <c r="A1792" s="10" t="s">
        <v>1812</v>
      </c>
      <c r="B1792" s="1" t="s">
        <v>75</v>
      </c>
      <c r="C1792" s="106" t="s">
        <v>57</v>
      </c>
      <c r="D1792" s="100">
        <v>6</v>
      </c>
      <c r="E1792" s="94">
        <v>800</v>
      </c>
      <c r="F1792" s="95">
        <v>4800</v>
      </c>
      <c r="G1792" s="92" t="s">
        <v>122</v>
      </c>
      <c r="H1792" s="54"/>
      <c r="I1792" s="38">
        <f t="shared" si="413"/>
        <v>0.78</v>
      </c>
      <c r="J1792" s="12">
        <f t="shared" si="414"/>
        <v>800</v>
      </c>
      <c r="K1792" s="40">
        <f t="shared" si="415"/>
        <v>624</v>
      </c>
      <c r="L1792" s="73">
        <v>5500</v>
      </c>
    </row>
    <row r="1793" spans="1:12" s="25" customFormat="1" x14ac:dyDescent="0.2">
      <c r="A1793" s="10" t="s">
        <v>1813</v>
      </c>
      <c r="B1793" s="1" t="s">
        <v>92</v>
      </c>
      <c r="C1793" s="106" t="s">
        <v>57</v>
      </c>
      <c r="D1793" s="100">
        <v>6</v>
      </c>
      <c r="E1793" s="95">
        <v>1800</v>
      </c>
      <c r="F1793" s="95">
        <v>10800</v>
      </c>
      <c r="G1793" s="92" t="s">
        <v>122</v>
      </c>
      <c r="H1793" s="54"/>
      <c r="I1793" s="38">
        <f t="shared" si="413"/>
        <v>0.78</v>
      </c>
      <c r="J1793" s="12">
        <f t="shared" si="414"/>
        <v>1800</v>
      </c>
      <c r="K1793" s="40">
        <f t="shared" si="415"/>
        <v>1404</v>
      </c>
      <c r="L1793" s="73">
        <v>7000</v>
      </c>
    </row>
    <row r="1794" spans="1:12" s="25" customFormat="1" x14ac:dyDescent="0.2">
      <c r="A1794" s="10" t="s">
        <v>1814</v>
      </c>
      <c r="B1794" s="1" t="s">
        <v>214</v>
      </c>
      <c r="C1794" s="106" t="s">
        <v>57</v>
      </c>
      <c r="D1794" s="100">
        <v>24</v>
      </c>
      <c r="E1794" s="94">
        <v>500</v>
      </c>
      <c r="F1794" s="95">
        <v>12000</v>
      </c>
      <c r="G1794" s="92" t="s">
        <v>122</v>
      </c>
      <c r="H1794" s="54"/>
      <c r="I1794" s="38">
        <f t="shared" si="413"/>
        <v>3.12</v>
      </c>
      <c r="J1794" s="12">
        <f t="shared" si="414"/>
        <v>500</v>
      </c>
      <c r="K1794" s="40">
        <f t="shared" si="415"/>
        <v>1560</v>
      </c>
      <c r="L1794" s="73">
        <v>23000</v>
      </c>
    </row>
    <row r="1795" spans="1:12" s="25" customFormat="1" x14ac:dyDescent="0.2">
      <c r="A1795" s="10" t="s">
        <v>1815</v>
      </c>
      <c r="B1795" s="1" t="s">
        <v>93</v>
      </c>
      <c r="C1795" s="106" t="s">
        <v>57</v>
      </c>
      <c r="D1795" s="100">
        <v>24</v>
      </c>
      <c r="E1795" s="95">
        <v>1500</v>
      </c>
      <c r="F1795" s="95">
        <v>36000</v>
      </c>
      <c r="G1795" s="92" t="s">
        <v>122</v>
      </c>
      <c r="H1795" s="54"/>
      <c r="I1795" s="38">
        <f t="shared" si="413"/>
        <v>3.12</v>
      </c>
      <c r="J1795" s="12">
        <f t="shared" si="414"/>
        <v>1500</v>
      </c>
      <c r="K1795" s="40">
        <f t="shared" si="415"/>
        <v>4680</v>
      </c>
      <c r="L1795" s="73">
        <v>4000</v>
      </c>
    </row>
    <row r="1796" spans="1:12" s="25" customFormat="1" x14ac:dyDescent="0.2">
      <c r="A1796" s="10" t="s">
        <v>1816</v>
      </c>
      <c r="B1796" s="1" t="s">
        <v>373</v>
      </c>
      <c r="C1796" s="106" t="s">
        <v>57</v>
      </c>
      <c r="D1796" s="100">
        <v>24</v>
      </c>
      <c r="E1796" s="95">
        <v>1500</v>
      </c>
      <c r="F1796" s="95">
        <v>36000</v>
      </c>
      <c r="G1796" s="92" t="s">
        <v>122</v>
      </c>
      <c r="H1796" s="54"/>
      <c r="I1796" s="38">
        <f t="shared" si="413"/>
        <v>3.12</v>
      </c>
      <c r="J1796" s="12">
        <f t="shared" si="414"/>
        <v>1500</v>
      </c>
      <c r="K1796" s="40">
        <f t="shared" si="415"/>
        <v>4680</v>
      </c>
      <c r="L1796" s="73">
        <v>4000</v>
      </c>
    </row>
    <row r="1797" spans="1:12" s="25" customFormat="1" x14ac:dyDescent="0.2">
      <c r="A1797" s="10" t="s">
        <v>1817</v>
      </c>
      <c r="B1797" s="1" t="s">
        <v>94</v>
      </c>
      <c r="C1797" s="106" t="s">
        <v>57</v>
      </c>
      <c r="D1797" s="100">
        <v>2</v>
      </c>
      <c r="E1797" s="95">
        <v>6000</v>
      </c>
      <c r="F1797" s="95">
        <v>12000</v>
      </c>
      <c r="G1797" s="92" t="s">
        <v>122</v>
      </c>
      <c r="H1797" s="54"/>
      <c r="I1797" s="38">
        <f t="shared" si="413"/>
        <v>0.26</v>
      </c>
      <c r="J1797" s="12">
        <f t="shared" si="414"/>
        <v>6000</v>
      </c>
      <c r="K1797" s="40">
        <f t="shared" si="415"/>
        <v>1560</v>
      </c>
      <c r="L1797" s="73">
        <v>3000</v>
      </c>
    </row>
    <row r="1798" spans="1:12" s="25" customFormat="1" x14ac:dyDescent="0.2">
      <c r="A1798" s="10" t="s">
        <v>1818</v>
      </c>
      <c r="B1798" s="1" t="s">
        <v>41</v>
      </c>
      <c r="C1798" s="106" t="s">
        <v>57</v>
      </c>
      <c r="D1798" s="100">
        <v>2</v>
      </c>
      <c r="E1798" s="95">
        <v>27000</v>
      </c>
      <c r="F1798" s="95">
        <v>54000</v>
      </c>
      <c r="G1798" s="92" t="s">
        <v>122</v>
      </c>
      <c r="H1798" s="54"/>
      <c r="I1798" s="38">
        <f t="shared" si="413"/>
        <v>0.26</v>
      </c>
      <c r="J1798" s="12">
        <f t="shared" si="414"/>
        <v>27000</v>
      </c>
      <c r="K1798" s="40">
        <f t="shared" si="415"/>
        <v>7020</v>
      </c>
      <c r="L1798" s="73">
        <v>1500</v>
      </c>
    </row>
    <row r="1799" spans="1:12" s="25" customFormat="1" x14ac:dyDescent="0.2">
      <c r="A1799" s="10" t="s">
        <v>1819</v>
      </c>
      <c r="B1799" s="1" t="s">
        <v>171</v>
      </c>
      <c r="C1799" s="106" t="s">
        <v>57</v>
      </c>
      <c r="D1799" s="100">
        <v>2</v>
      </c>
      <c r="E1799" s="95">
        <v>15000</v>
      </c>
      <c r="F1799" s="95">
        <v>30000</v>
      </c>
      <c r="G1799" s="92" t="s">
        <v>122</v>
      </c>
      <c r="H1799" s="54"/>
      <c r="I1799" s="38">
        <f t="shared" si="413"/>
        <v>0.26</v>
      </c>
      <c r="J1799" s="12">
        <f t="shared" si="414"/>
        <v>15000</v>
      </c>
      <c r="K1799" s="40">
        <f t="shared" si="415"/>
        <v>3900</v>
      </c>
      <c r="L1799" s="73">
        <v>9500</v>
      </c>
    </row>
    <row r="1800" spans="1:12" s="25" customFormat="1" ht="13.5" x14ac:dyDescent="0.2">
      <c r="A1800" s="10" t="s">
        <v>1820</v>
      </c>
      <c r="B1800" s="1" t="s">
        <v>229</v>
      </c>
      <c r="C1800" s="106" t="s">
        <v>57</v>
      </c>
      <c r="D1800" s="100">
        <v>2</v>
      </c>
      <c r="E1800" s="95">
        <v>35000</v>
      </c>
      <c r="F1800" s="95">
        <v>70000</v>
      </c>
      <c r="G1800" s="92" t="s">
        <v>122</v>
      </c>
      <c r="H1800" s="22"/>
      <c r="I1800" s="38">
        <f t="shared" si="413"/>
        <v>0.26</v>
      </c>
      <c r="J1800" s="12">
        <f t="shared" si="414"/>
        <v>35000</v>
      </c>
      <c r="K1800" s="40">
        <f t="shared" si="415"/>
        <v>9100</v>
      </c>
      <c r="L1800" s="73"/>
    </row>
    <row r="1801" spans="1:12" s="25" customFormat="1" x14ac:dyDescent="0.2">
      <c r="A1801" s="10" t="s">
        <v>1821</v>
      </c>
      <c r="B1801" s="1" t="s">
        <v>230</v>
      </c>
      <c r="C1801" s="106" t="s">
        <v>57</v>
      </c>
      <c r="D1801" s="100">
        <v>3</v>
      </c>
      <c r="E1801" s="95">
        <v>5500</v>
      </c>
      <c r="F1801" s="95">
        <v>16500</v>
      </c>
      <c r="G1801" s="92" t="s">
        <v>122</v>
      </c>
      <c r="H1801" s="54"/>
      <c r="I1801" s="38">
        <f t="shared" si="413"/>
        <v>0.39</v>
      </c>
      <c r="J1801" s="12">
        <f t="shared" si="414"/>
        <v>5500</v>
      </c>
      <c r="K1801" s="40">
        <f t="shared" si="415"/>
        <v>2145</v>
      </c>
      <c r="L1801" s="73">
        <v>14000</v>
      </c>
    </row>
    <row r="1802" spans="1:12" s="25" customFormat="1" x14ac:dyDescent="0.2">
      <c r="A1802" s="10" t="s">
        <v>1822</v>
      </c>
      <c r="B1802" s="1" t="s">
        <v>233</v>
      </c>
      <c r="C1802" s="106" t="s">
        <v>57</v>
      </c>
      <c r="D1802" s="100">
        <v>3</v>
      </c>
      <c r="E1802" s="95">
        <v>7000</v>
      </c>
      <c r="F1802" s="95">
        <v>21000</v>
      </c>
      <c r="G1802" s="92" t="s">
        <v>122</v>
      </c>
      <c r="H1802" s="54"/>
      <c r="I1802" s="38">
        <f t="shared" si="413"/>
        <v>0.39</v>
      </c>
      <c r="J1802" s="12">
        <f t="shared" si="414"/>
        <v>7000</v>
      </c>
      <c r="K1802" s="40">
        <f t="shared" si="415"/>
        <v>2730</v>
      </c>
      <c r="L1802" s="73">
        <v>18000</v>
      </c>
    </row>
    <row r="1803" spans="1:12" s="25" customFormat="1" x14ac:dyDescent="0.2">
      <c r="A1803" s="10" t="s">
        <v>1823</v>
      </c>
      <c r="B1803" s="1" t="s">
        <v>40</v>
      </c>
      <c r="C1803" s="106" t="s">
        <v>57</v>
      </c>
      <c r="D1803" s="100">
        <v>1</v>
      </c>
      <c r="E1803" s="95">
        <v>23000</v>
      </c>
      <c r="F1803" s="95">
        <v>23000</v>
      </c>
      <c r="G1803" s="92" t="s">
        <v>122</v>
      </c>
      <c r="H1803" s="54"/>
      <c r="I1803" s="38">
        <f t="shared" si="413"/>
        <v>0.13</v>
      </c>
      <c r="J1803" s="12">
        <f t="shared" si="414"/>
        <v>23000</v>
      </c>
      <c r="K1803" s="40">
        <f t="shared" si="415"/>
        <v>2990</v>
      </c>
      <c r="L1803" s="73">
        <v>15000</v>
      </c>
    </row>
    <row r="1804" spans="1:12" s="25" customFormat="1" x14ac:dyDescent="0.2">
      <c r="A1804" s="10" t="s">
        <v>1824</v>
      </c>
      <c r="B1804" s="1" t="s">
        <v>190</v>
      </c>
      <c r="C1804" s="106" t="s">
        <v>57</v>
      </c>
      <c r="D1804" s="100">
        <v>6</v>
      </c>
      <c r="E1804" s="95">
        <v>4000</v>
      </c>
      <c r="F1804" s="95">
        <v>24000</v>
      </c>
      <c r="G1804" s="92" t="s">
        <v>122</v>
      </c>
      <c r="H1804" s="54"/>
      <c r="I1804" s="38">
        <f t="shared" si="413"/>
        <v>0.78</v>
      </c>
      <c r="J1804" s="12">
        <f t="shared" si="414"/>
        <v>4000</v>
      </c>
      <c r="K1804" s="40">
        <f t="shared" si="415"/>
        <v>3120</v>
      </c>
      <c r="L1804" s="73">
        <v>18000</v>
      </c>
    </row>
    <row r="1805" spans="1:12" s="25" customFormat="1" x14ac:dyDescent="0.2">
      <c r="A1805" s="10" t="s">
        <v>1825</v>
      </c>
      <c r="B1805" s="1" t="s">
        <v>374</v>
      </c>
      <c r="C1805" s="106" t="s">
        <v>57</v>
      </c>
      <c r="D1805" s="100">
        <v>2</v>
      </c>
      <c r="E1805" s="95">
        <v>4000</v>
      </c>
      <c r="F1805" s="95">
        <v>8000</v>
      </c>
      <c r="G1805" s="92" t="s">
        <v>122</v>
      </c>
      <c r="H1805" s="54"/>
      <c r="I1805" s="38">
        <f t="shared" si="413"/>
        <v>0.26</v>
      </c>
      <c r="J1805" s="12">
        <f t="shared" si="414"/>
        <v>4000</v>
      </c>
      <c r="K1805" s="40">
        <f t="shared" si="415"/>
        <v>1040</v>
      </c>
      <c r="L1805" s="73">
        <v>5000</v>
      </c>
    </row>
    <row r="1806" spans="1:12" s="25" customFormat="1" x14ac:dyDescent="0.2">
      <c r="A1806" s="10" t="s">
        <v>1826</v>
      </c>
      <c r="B1806" s="1" t="s">
        <v>266</v>
      </c>
      <c r="C1806" s="106" t="s">
        <v>57</v>
      </c>
      <c r="D1806" s="100">
        <v>3</v>
      </c>
      <c r="E1806" s="95">
        <v>3000</v>
      </c>
      <c r="F1806" s="95">
        <v>9000</v>
      </c>
      <c r="G1806" s="92" t="s">
        <v>122</v>
      </c>
      <c r="H1806" s="54"/>
      <c r="I1806" s="38">
        <f t="shared" si="413"/>
        <v>0.39</v>
      </c>
      <c r="J1806" s="12">
        <f t="shared" si="414"/>
        <v>3000</v>
      </c>
      <c r="K1806" s="40">
        <f t="shared" si="415"/>
        <v>1170</v>
      </c>
      <c r="L1806" s="73">
        <v>24000</v>
      </c>
    </row>
    <row r="1807" spans="1:12" s="25" customFormat="1" x14ac:dyDescent="0.2">
      <c r="A1807" s="10" t="s">
        <v>1827</v>
      </c>
      <c r="B1807" s="1" t="s">
        <v>242</v>
      </c>
      <c r="C1807" s="106" t="s">
        <v>57</v>
      </c>
      <c r="D1807" s="100">
        <v>6</v>
      </c>
      <c r="E1807" s="95">
        <v>2000</v>
      </c>
      <c r="F1807" s="95">
        <v>12000</v>
      </c>
      <c r="G1807" s="92" t="s">
        <v>122</v>
      </c>
      <c r="H1807" s="54"/>
      <c r="I1807" s="38">
        <f t="shared" si="413"/>
        <v>0.78</v>
      </c>
      <c r="J1807" s="12">
        <f t="shared" si="414"/>
        <v>2000</v>
      </c>
      <c r="K1807" s="40">
        <f t="shared" si="415"/>
        <v>1560</v>
      </c>
      <c r="L1807" s="73">
        <v>35000</v>
      </c>
    </row>
    <row r="1808" spans="1:12" s="25" customFormat="1" x14ac:dyDescent="0.2">
      <c r="A1808" s="10" t="s">
        <v>1828</v>
      </c>
      <c r="B1808" s="1" t="s">
        <v>263</v>
      </c>
      <c r="C1808" s="106" t="s">
        <v>57</v>
      </c>
      <c r="D1808" s="100">
        <v>2</v>
      </c>
      <c r="E1808" s="95">
        <v>18500</v>
      </c>
      <c r="F1808" s="95">
        <v>37000</v>
      </c>
      <c r="G1808" s="92" t="s">
        <v>122</v>
      </c>
      <c r="H1808" s="54"/>
      <c r="I1808" s="38">
        <f t="shared" si="413"/>
        <v>0.26</v>
      </c>
      <c r="J1808" s="12">
        <f t="shared" si="414"/>
        <v>18500</v>
      </c>
      <c r="K1808" s="40">
        <f t="shared" si="415"/>
        <v>4810</v>
      </c>
      <c r="L1808" s="73">
        <v>6000</v>
      </c>
    </row>
    <row r="1809" spans="1:12" s="25" customFormat="1" ht="13.5" x14ac:dyDescent="0.2">
      <c r="A1809" s="10"/>
      <c r="B1809" s="1"/>
      <c r="C1809" s="106"/>
      <c r="D1809" s="100"/>
      <c r="E1809" s="94"/>
      <c r="F1809" s="97">
        <v>2709900</v>
      </c>
      <c r="G1809" s="97"/>
      <c r="H1809" s="97" t="s">
        <v>454</v>
      </c>
      <c r="I1809" s="38"/>
      <c r="J1809" s="97"/>
      <c r="K1809" s="97">
        <v>2709900</v>
      </c>
      <c r="L1809" s="73">
        <v>8000</v>
      </c>
    </row>
    <row r="1810" spans="1:12" s="25" customFormat="1" ht="13.5" x14ac:dyDescent="0.25">
      <c r="A1810" s="10"/>
      <c r="B1810" s="4" t="s">
        <v>375</v>
      </c>
      <c r="C1810" s="107"/>
      <c r="D1810" s="96"/>
      <c r="E1810" s="96"/>
      <c r="F1810" s="96"/>
      <c r="G1810" s="92"/>
      <c r="H1810" s="54"/>
      <c r="I1810" s="38"/>
      <c r="J1810" s="12"/>
      <c r="K1810" s="40"/>
      <c r="L1810" s="73">
        <v>16000</v>
      </c>
    </row>
    <row r="1811" spans="1:12" s="25" customFormat="1" x14ac:dyDescent="0.2">
      <c r="A1811" s="10" t="s">
        <v>1777</v>
      </c>
      <c r="B1811" s="1" t="s">
        <v>95</v>
      </c>
      <c r="C1811" s="106" t="s">
        <v>57</v>
      </c>
      <c r="D1811" s="100">
        <v>4</v>
      </c>
      <c r="E1811" s="95">
        <v>14000</v>
      </c>
      <c r="F1811" s="95">
        <v>56000</v>
      </c>
      <c r="G1811" s="92" t="s">
        <v>122</v>
      </c>
      <c r="H1811" s="54"/>
      <c r="I1811" s="38">
        <f t="shared" ref="I1811:I1849" si="416">D1811*0.13</f>
        <v>0.52</v>
      </c>
      <c r="J1811" s="12">
        <f t="shared" ref="J1811:J1849" si="417">E1811</f>
        <v>14000</v>
      </c>
      <c r="K1811" s="40">
        <f t="shared" si="415"/>
        <v>7280</v>
      </c>
      <c r="L1811" s="73">
        <v>5000</v>
      </c>
    </row>
    <row r="1812" spans="1:12" s="25" customFormat="1" x14ac:dyDescent="0.2">
      <c r="A1812" s="10" t="s">
        <v>1778</v>
      </c>
      <c r="B1812" s="1" t="s">
        <v>78</v>
      </c>
      <c r="C1812" s="106" t="s">
        <v>57</v>
      </c>
      <c r="D1812" s="100">
        <v>1</v>
      </c>
      <c r="E1812" s="95">
        <v>18000</v>
      </c>
      <c r="F1812" s="95">
        <v>18000</v>
      </c>
      <c r="G1812" s="92" t="s">
        <v>122</v>
      </c>
      <c r="H1812" s="54"/>
      <c r="I1812" s="38">
        <f t="shared" si="416"/>
        <v>0.13</v>
      </c>
      <c r="J1812" s="12">
        <f t="shared" si="417"/>
        <v>18000</v>
      </c>
      <c r="K1812" s="40">
        <f t="shared" si="415"/>
        <v>2340</v>
      </c>
      <c r="L1812" s="73">
        <v>8000</v>
      </c>
    </row>
    <row r="1813" spans="1:12" s="25" customFormat="1" x14ac:dyDescent="0.2">
      <c r="A1813" s="10" t="s">
        <v>1779</v>
      </c>
      <c r="B1813" s="1" t="s">
        <v>45</v>
      </c>
      <c r="C1813" s="106" t="s">
        <v>57</v>
      </c>
      <c r="D1813" s="100">
        <v>1</v>
      </c>
      <c r="E1813" s="95">
        <v>15000</v>
      </c>
      <c r="F1813" s="95">
        <v>15000</v>
      </c>
      <c r="G1813" s="92" t="s">
        <v>122</v>
      </c>
      <c r="H1813" s="54"/>
      <c r="I1813" s="38">
        <f t="shared" si="416"/>
        <v>0.13</v>
      </c>
      <c r="J1813" s="12">
        <f t="shared" si="417"/>
        <v>15000</v>
      </c>
      <c r="K1813" s="40">
        <f t="shared" si="415"/>
        <v>1950</v>
      </c>
      <c r="L1813" s="73">
        <v>140000</v>
      </c>
    </row>
    <row r="1814" spans="1:12" s="25" customFormat="1" x14ac:dyDescent="0.2">
      <c r="A1814" s="10" t="s">
        <v>1780</v>
      </c>
      <c r="B1814" s="1" t="s">
        <v>96</v>
      </c>
      <c r="C1814" s="106" t="s">
        <v>57</v>
      </c>
      <c r="D1814" s="100">
        <v>1</v>
      </c>
      <c r="E1814" s="95">
        <v>30000</v>
      </c>
      <c r="F1814" s="95">
        <v>30000</v>
      </c>
      <c r="G1814" s="92" t="s">
        <v>122</v>
      </c>
      <c r="H1814" s="54"/>
      <c r="I1814" s="38">
        <f t="shared" si="416"/>
        <v>0.13</v>
      </c>
      <c r="J1814" s="12">
        <f t="shared" si="417"/>
        <v>30000</v>
      </c>
      <c r="K1814" s="40">
        <f t="shared" si="415"/>
        <v>3900</v>
      </c>
      <c r="L1814" s="73">
        <v>5500</v>
      </c>
    </row>
    <row r="1815" spans="1:12" s="25" customFormat="1" x14ac:dyDescent="0.2">
      <c r="A1815" s="10" t="s">
        <v>1781</v>
      </c>
      <c r="B1815" s="1" t="s">
        <v>77</v>
      </c>
      <c r="C1815" s="106" t="s">
        <v>57</v>
      </c>
      <c r="D1815" s="100">
        <v>8</v>
      </c>
      <c r="E1815" s="95">
        <v>5000</v>
      </c>
      <c r="F1815" s="95">
        <v>40000</v>
      </c>
      <c r="G1815" s="92" t="s">
        <v>122</v>
      </c>
      <c r="H1815" s="54"/>
      <c r="I1815" s="38">
        <f t="shared" si="416"/>
        <v>1.04</v>
      </c>
      <c r="J1815" s="12">
        <f t="shared" si="417"/>
        <v>5000</v>
      </c>
      <c r="K1815" s="40">
        <f t="shared" si="415"/>
        <v>5200</v>
      </c>
      <c r="L1815" s="73">
        <v>3000</v>
      </c>
    </row>
    <row r="1816" spans="1:12" s="25" customFormat="1" x14ac:dyDescent="0.2">
      <c r="A1816" s="10" t="s">
        <v>1782</v>
      </c>
      <c r="B1816" s="1" t="s">
        <v>28</v>
      </c>
      <c r="C1816" s="106" t="s">
        <v>57</v>
      </c>
      <c r="D1816" s="100">
        <v>1</v>
      </c>
      <c r="E1816" s="95">
        <v>34000</v>
      </c>
      <c r="F1816" s="95">
        <v>34000</v>
      </c>
      <c r="G1816" s="92" t="s">
        <v>122</v>
      </c>
      <c r="H1816" s="54"/>
      <c r="I1816" s="38">
        <f t="shared" si="416"/>
        <v>0.13</v>
      </c>
      <c r="J1816" s="12">
        <f t="shared" si="417"/>
        <v>34000</v>
      </c>
      <c r="K1816" s="40">
        <f t="shared" si="415"/>
        <v>4420</v>
      </c>
      <c r="L1816" s="73">
        <v>1500</v>
      </c>
    </row>
    <row r="1817" spans="1:12" s="25" customFormat="1" x14ac:dyDescent="0.2">
      <c r="A1817" s="10" t="s">
        <v>1783</v>
      </c>
      <c r="B1817" s="1" t="s">
        <v>376</v>
      </c>
      <c r="C1817" s="106" t="s">
        <v>57</v>
      </c>
      <c r="D1817" s="100">
        <v>1</v>
      </c>
      <c r="E1817" s="95">
        <v>35000</v>
      </c>
      <c r="F1817" s="95">
        <v>35000</v>
      </c>
      <c r="G1817" s="92" t="s">
        <v>122</v>
      </c>
      <c r="H1817" s="54"/>
      <c r="I1817" s="38">
        <f t="shared" si="416"/>
        <v>0.13</v>
      </c>
      <c r="J1817" s="12">
        <f t="shared" si="417"/>
        <v>35000</v>
      </c>
      <c r="K1817" s="40">
        <f t="shared" si="415"/>
        <v>4550</v>
      </c>
      <c r="L1817" s="73">
        <v>2000</v>
      </c>
    </row>
    <row r="1818" spans="1:12" s="25" customFormat="1" x14ac:dyDescent="0.2">
      <c r="A1818" s="10" t="s">
        <v>1784</v>
      </c>
      <c r="B1818" s="1" t="s">
        <v>98</v>
      </c>
      <c r="C1818" s="106" t="s">
        <v>57</v>
      </c>
      <c r="D1818" s="100">
        <v>16</v>
      </c>
      <c r="E1818" s="95">
        <v>8000</v>
      </c>
      <c r="F1818" s="95">
        <v>128000</v>
      </c>
      <c r="G1818" s="92" t="s">
        <v>122</v>
      </c>
      <c r="H1818" s="54"/>
      <c r="I1818" s="38">
        <f t="shared" si="416"/>
        <v>2.08</v>
      </c>
      <c r="J1818" s="12">
        <f t="shared" si="417"/>
        <v>8000</v>
      </c>
      <c r="K1818" s="40">
        <f t="shared" si="415"/>
        <v>16640</v>
      </c>
      <c r="L1818" s="73">
        <v>3500</v>
      </c>
    </row>
    <row r="1819" spans="1:12" s="25" customFormat="1" x14ac:dyDescent="0.2">
      <c r="A1819" s="10" t="s">
        <v>1785</v>
      </c>
      <c r="B1819" s="1" t="s">
        <v>99</v>
      </c>
      <c r="C1819" s="106" t="s">
        <v>57</v>
      </c>
      <c r="D1819" s="100">
        <v>2</v>
      </c>
      <c r="E1819" s="95">
        <v>8000</v>
      </c>
      <c r="F1819" s="95">
        <v>16000</v>
      </c>
      <c r="G1819" s="92" t="s">
        <v>122</v>
      </c>
      <c r="H1819" s="54"/>
      <c r="I1819" s="38">
        <f t="shared" si="416"/>
        <v>0.26</v>
      </c>
      <c r="J1819" s="12">
        <f t="shared" si="417"/>
        <v>8000</v>
      </c>
      <c r="K1819" s="40">
        <f t="shared" si="415"/>
        <v>2080</v>
      </c>
      <c r="L1819" s="73">
        <v>700</v>
      </c>
    </row>
    <row r="1820" spans="1:12" s="25" customFormat="1" x14ac:dyDescent="0.2">
      <c r="A1820" s="10" t="s">
        <v>1786</v>
      </c>
      <c r="B1820" s="1" t="s">
        <v>377</v>
      </c>
      <c r="C1820" s="106" t="s">
        <v>57</v>
      </c>
      <c r="D1820" s="100">
        <v>2</v>
      </c>
      <c r="E1820" s="95">
        <v>16000</v>
      </c>
      <c r="F1820" s="95">
        <v>32000</v>
      </c>
      <c r="G1820" s="92" t="s">
        <v>122</v>
      </c>
      <c r="H1820" s="54"/>
      <c r="I1820" s="38">
        <f t="shared" si="416"/>
        <v>0.26</v>
      </c>
      <c r="J1820" s="12">
        <f t="shared" si="417"/>
        <v>16000</v>
      </c>
      <c r="K1820" s="40">
        <f t="shared" si="415"/>
        <v>4160</v>
      </c>
      <c r="L1820" s="73">
        <v>8000</v>
      </c>
    </row>
    <row r="1821" spans="1:12" s="25" customFormat="1" x14ac:dyDescent="0.2">
      <c r="A1821" s="10" t="s">
        <v>1787</v>
      </c>
      <c r="B1821" s="1" t="s">
        <v>36</v>
      </c>
      <c r="C1821" s="106" t="s">
        <v>57</v>
      </c>
      <c r="D1821" s="100">
        <v>16</v>
      </c>
      <c r="E1821" s="95">
        <v>8000</v>
      </c>
      <c r="F1821" s="95">
        <v>128000</v>
      </c>
      <c r="G1821" s="92" t="s">
        <v>122</v>
      </c>
      <c r="H1821" s="54"/>
      <c r="I1821" s="38">
        <f t="shared" si="416"/>
        <v>2.08</v>
      </c>
      <c r="J1821" s="12">
        <f t="shared" si="417"/>
        <v>8000</v>
      </c>
      <c r="K1821" s="40">
        <f t="shared" si="415"/>
        <v>16640</v>
      </c>
      <c r="L1821" s="73">
        <v>6000</v>
      </c>
    </row>
    <row r="1822" spans="1:12" s="25" customFormat="1" x14ac:dyDescent="0.2">
      <c r="A1822" s="10" t="s">
        <v>1788</v>
      </c>
      <c r="B1822" s="1" t="s">
        <v>378</v>
      </c>
      <c r="C1822" s="106" t="s">
        <v>57</v>
      </c>
      <c r="D1822" s="100">
        <v>8</v>
      </c>
      <c r="E1822" s="95">
        <v>15000</v>
      </c>
      <c r="F1822" s="95">
        <v>120000</v>
      </c>
      <c r="G1822" s="92" t="s">
        <v>122</v>
      </c>
      <c r="H1822" s="54"/>
      <c r="I1822" s="38">
        <f t="shared" si="416"/>
        <v>1.04</v>
      </c>
      <c r="J1822" s="12">
        <f t="shared" si="417"/>
        <v>15000</v>
      </c>
      <c r="K1822" s="40">
        <f t="shared" si="415"/>
        <v>15600</v>
      </c>
      <c r="L1822" s="73">
        <v>9000</v>
      </c>
    </row>
    <row r="1823" spans="1:12" s="25" customFormat="1" x14ac:dyDescent="0.2">
      <c r="A1823" s="10" t="s">
        <v>1789</v>
      </c>
      <c r="B1823" s="1" t="s">
        <v>379</v>
      </c>
      <c r="C1823" s="106" t="s">
        <v>57</v>
      </c>
      <c r="D1823" s="100">
        <v>1</v>
      </c>
      <c r="E1823" s="95">
        <v>140000</v>
      </c>
      <c r="F1823" s="95">
        <v>140000</v>
      </c>
      <c r="G1823" s="92" t="s">
        <v>122</v>
      </c>
      <c r="H1823" s="54"/>
      <c r="I1823" s="38">
        <f t="shared" si="416"/>
        <v>0.13</v>
      </c>
      <c r="J1823" s="12">
        <f t="shared" si="417"/>
        <v>140000</v>
      </c>
      <c r="K1823" s="40">
        <f t="shared" si="415"/>
        <v>18200</v>
      </c>
      <c r="L1823" s="73">
        <v>2000</v>
      </c>
    </row>
    <row r="1824" spans="1:12" s="25" customFormat="1" x14ac:dyDescent="0.2">
      <c r="A1824" s="10" t="s">
        <v>1790</v>
      </c>
      <c r="B1824" s="1" t="s">
        <v>207</v>
      </c>
      <c r="C1824" s="106" t="s">
        <v>57</v>
      </c>
      <c r="D1824" s="100">
        <v>1</v>
      </c>
      <c r="E1824" s="95">
        <v>8500</v>
      </c>
      <c r="F1824" s="95">
        <v>8500</v>
      </c>
      <c r="G1824" s="92" t="s">
        <v>122</v>
      </c>
      <c r="H1824" s="54"/>
      <c r="I1824" s="38">
        <f t="shared" si="416"/>
        <v>0.13</v>
      </c>
      <c r="J1824" s="12">
        <f t="shared" si="417"/>
        <v>8500</v>
      </c>
      <c r="K1824" s="40">
        <f t="shared" si="415"/>
        <v>1105</v>
      </c>
      <c r="L1824" s="73">
        <v>700</v>
      </c>
    </row>
    <row r="1825" spans="1:12" s="25" customFormat="1" x14ac:dyDescent="0.2">
      <c r="A1825" s="10" t="s">
        <v>1791</v>
      </c>
      <c r="B1825" s="1" t="s">
        <v>44</v>
      </c>
      <c r="C1825" s="106" t="s">
        <v>57</v>
      </c>
      <c r="D1825" s="100">
        <v>1</v>
      </c>
      <c r="E1825" s="95">
        <v>6000</v>
      </c>
      <c r="F1825" s="95">
        <v>6000</v>
      </c>
      <c r="G1825" s="92" t="s">
        <v>122</v>
      </c>
      <c r="H1825" s="54"/>
      <c r="I1825" s="38">
        <f t="shared" si="416"/>
        <v>0.13</v>
      </c>
      <c r="J1825" s="12">
        <f t="shared" si="417"/>
        <v>6000</v>
      </c>
      <c r="K1825" s="40">
        <f t="shared" si="415"/>
        <v>780</v>
      </c>
      <c r="L1825" s="73">
        <v>18000</v>
      </c>
    </row>
    <row r="1826" spans="1:12" s="25" customFormat="1" x14ac:dyDescent="0.2">
      <c r="A1826" s="10" t="s">
        <v>1792</v>
      </c>
      <c r="B1826" s="1" t="s">
        <v>380</v>
      </c>
      <c r="C1826" s="106" t="s">
        <v>57</v>
      </c>
      <c r="D1826" s="100">
        <v>4</v>
      </c>
      <c r="E1826" s="95">
        <v>2500</v>
      </c>
      <c r="F1826" s="95">
        <v>10000</v>
      </c>
      <c r="G1826" s="92" t="s">
        <v>122</v>
      </c>
      <c r="H1826" s="54"/>
      <c r="I1826" s="38">
        <f t="shared" si="416"/>
        <v>0.52</v>
      </c>
      <c r="J1826" s="12">
        <f t="shared" si="417"/>
        <v>2500</v>
      </c>
      <c r="K1826" s="40">
        <f t="shared" si="415"/>
        <v>1300</v>
      </c>
      <c r="L1826" s="73">
        <v>20000</v>
      </c>
    </row>
    <row r="1827" spans="1:12" s="25" customFormat="1" x14ac:dyDescent="0.2">
      <c r="A1827" s="10" t="s">
        <v>1793</v>
      </c>
      <c r="B1827" s="1" t="s">
        <v>381</v>
      </c>
      <c r="C1827" s="106" t="s">
        <v>57</v>
      </c>
      <c r="D1827" s="100">
        <v>4</v>
      </c>
      <c r="E1827" s="95">
        <v>3000</v>
      </c>
      <c r="F1827" s="95">
        <v>12000</v>
      </c>
      <c r="G1827" s="92" t="s">
        <v>122</v>
      </c>
      <c r="H1827" s="54"/>
      <c r="I1827" s="38">
        <f t="shared" si="416"/>
        <v>0.52</v>
      </c>
      <c r="J1827" s="12">
        <f t="shared" si="417"/>
        <v>3000</v>
      </c>
      <c r="K1827" s="40">
        <f t="shared" si="415"/>
        <v>1560</v>
      </c>
      <c r="L1827" s="73">
        <v>28000</v>
      </c>
    </row>
    <row r="1828" spans="1:12" s="25" customFormat="1" ht="12.75" customHeight="1" x14ac:dyDescent="0.2">
      <c r="A1828" s="10" t="s">
        <v>1794</v>
      </c>
      <c r="B1828" s="1" t="s">
        <v>39</v>
      </c>
      <c r="C1828" s="106" t="s">
        <v>57</v>
      </c>
      <c r="D1828" s="100">
        <v>4</v>
      </c>
      <c r="E1828" s="95">
        <v>3500</v>
      </c>
      <c r="F1828" s="95">
        <v>14000</v>
      </c>
      <c r="G1828" s="92" t="s">
        <v>122</v>
      </c>
      <c r="H1828" s="54"/>
      <c r="I1828" s="38">
        <f t="shared" si="416"/>
        <v>0.52</v>
      </c>
      <c r="J1828" s="12">
        <f t="shared" si="417"/>
        <v>3500</v>
      </c>
      <c r="K1828" s="40">
        <f t="shared" si="415"/>
        <v>1820</v>
      </c>
      <c r="L1828" s="73">
        <v>145000</v>
      </c>
    </row>
    <row r="1829" spans="1:12" s="25" customFormat="1" x14ac:dyDescent="0.2">
      <c r="A1829" s="10" t="s">
        <v>1795</v>
      </c>
      <c r="B1829" s="1" t="s">
        <v>546</v>
      </c>
      <c r="C1829" s="106" t="s">
        <v>57</v>
      </c>
      <c r="D1829" s="100">
        <v>12</v>
      </c>
      <c r="E1829" s="94">
        <v>700</v>
      </c>
      <c r="F1829" s="95">
        <v>8400</v>
      </c>
      <c r="G1829" s="92" t="s">
        <v>122</v>
      </c>
      <c r="H1829" s="54"/>
      <c r="I1829" s="38">
        <f t="shared" si="416"/>
        <v>1.56</v>
      </c>
      <c r="J1829" s="12">
        <f t="shared" si="417"/>
        <v>700</v>
      </c>
      <c r="K1829" s="40">
        <f t="shared" si="415"/>
        <v>1092</v>
      </c>
      <c r="L1829" s="73">
        <v>27000</v>
      </c>
    </row>
    <row r="1830" spans="1:12" s="25" customFormat="1" x14ac:dyDescent="0.2">
      <c r="A1830" s="10" t="s">
        <v>1796</v>
      </c>
      <c r="B1830" s="1" t="s">
        <v>171</v>
      </c>
      <c r="C1830" s="106" t="s">
        <v>57</v>
      </c>
      <c r="D1830" s="100">
        <v>1</v>
      </c>
      <c r="E1830" s="95">
        <v>30000</v>
      </c>
      <c r="F1830" s="95">
        <v>30000</v>
      </c>
      <c r="G1830" s="92" t="s">
        <v>122</v>
      </c>
      <c r="H1830" s="54"/>
      <c r="I1830" s="38">
        <f t="shared" si="416"/>
        <v>0.13</v>
      </c>
      <c r="J1830" s="12">
        <f t="shared" si="417"/>
        <v>30000</v>
      </c>
      <c r="K1830" s="40">
        <f t="shared" si="415"/>
        <v>3900</v>
      </c>
      <c r="L1830" s="73">
        <v>75000</v>
      </c>
    </row>
    <row r="1831" spans="1:12" s="25" customFormat="1" x14ac:dyDescent="0.2">
      <c r="A1831" s="10" t="s">
        <v>1797</v>
      </c>
      <c r="B1831" s="1" t="s">
        <v>382</v>
      </c>
      <c r="C1831" s="106" t="s">
        <v>57</v>
      </c>
      <c r="D1831" s="100">
        <v>1</v>
      </c>
      <c r="E1831" s="95">
        <v>16000</v>
      </c>
      <c r="F1831" s="95">
        <v>16000</v>
      </c>
      <c r="G1831" s="92" t="s">
        <v>122</v>
      </c>
      <c r="H1831" s="54"/>
      <c r="I1831" s="38">
        <f t="shared" si="416"/>
        <v>0.13</v>
      </c>
      <c r="J1831" s="12">
        <f t="shared" si="417"/>
        <v>16000</v>
      </c>
      <c r="K1831" s="40">
        <f t="shared" si="415"/>
        <v>2080</v>
      </c>
      <c r="L1831" s="73">
        <v>10000</v>
      </c>
    </row>
    <row r="1832" spans="1:12" s="25" customFormat="1" x14ac:dyDescent="0.2">
      <c r="A1832" s="10" t="s">
        <v>1798</v>
      </c>
      <c r="B1832" s="1" t="s">
        <v>383</v>
      </c>
      <c r="C1832" s="106" t="s">
        <v>57</v>
      </c>
      <c r="D1832" s="100">
        <v>1</v>
      </c>
      <c r="E1832" s="95">
        <v>10000</v>
      </c>
      <c r="F1832" s="95">
        <v>10000</v>
      </c>
      <c r="G1832" s="92" t="s">
        <v>122</v>
      </c>
      <c r="H1832" s="54"/>
      <c r="I1832" s="38">
        <f t="shared" si="416"/>
        <v>0.13</v>
      </c>
      <c r="J1832" s="12">
        <f t="shared" si="417"/>
        <v>10000</v>
      </c>
      <c r="K1832" s="40">
        <f t="shared" si="415"/>
        <v>1300</v>
      </c>
      <c r="L1832" s="73">
        <v>2600</v>
      </c>
    </row>
    <row r="1833" spans="1:12" s="25" customFormat="1" x14ac:dyDescent="0.2">
      <c r="A1833" s="10" t="s">
        <v>1799</v>
      </c>
      <c r="B1833" s="1" t="s">
        <v>101</v>
      </c>
      <c r="C1833" s="106" t="s">
        <v>57</v>
      </c>
      <c r="D1833" s="100">
        <v>4</v>
      </c>
      <c r="E1833" s="95">
        <v>2000</v>
      </c>
      <c r="F1833" s="95">
        <v>8000</v>
      </c>
      <c r="G1833" s="92" t="s">
        <v>122</v>
      </c>
      <c r="H1833" s="54"/>
      <c r="I1833" s="38">
        <f t="shared" si="416"/>
        <v>0.52</v>
      </c>
      <c r="J1833" s="12">
        <f t="shared" si="417"/>
        <v>2000</v>
      </c>
      <c r="K1833" s="40">
        <f t="shared" si="415"/>
        <v>1040</v>
      </c>
      <c r="L1833" s="73">
        <v>6000</v>
      </c>
    </row>
    <row r="1834" spans="1:12" s="25" customFormat="1" x14ac:dyDescent="0.2">
      <c r="A1834" s="10" t="s">
        <v>1800</v>
      </c>
      <c r="B1834" s="1" t="s">
        <v>384</v>
      </c>
      <c r="C1834" s="106" t="s">
        <v>57</v>
      </c>
      <c r="D1834" s="100">
        <v>4</v>
      </c>
      <c r="E1834" s="95">
        <v>1000</v>
      </c>
      <c r="F1834" s="95">
        <v>4000</v>
      </c>
      <c r="G1834" s="92" t="s">
        <v>122</v>
      </c>
      <c r="H1834" s="54"/>
      <c r="I1834" s="38">
        <f t="shared" si="416"/>
        <v>0.52</v>
      </c>
      <c r="J1834" s="12">
        <f t="shared" si="417"/>
        <v>1000</v>
      </c>
      <c r="K1834" s="40">
        <f t="shared" si="415"/>
        <v>520</v>
      </c>
      <c r="L1834" s="73">
        <v>9000</v>
      </c>
    </row>
    <row r="1835" spans="1:12" s="25" customFormat="1" x14ac:dyDescent="0.2">
      <c r="A1835" s="10" t="s">
        <v>1801</v>
      </c>
      <c r="B1835" s="1" t="s">
        <v>349</v>
      </c>
      <c r="C1835" s="106" t="s">
        <v>57</v>
      </c>
      <c r="D1835" s="100">
        <v>1</v>
      </c>
      <c r="E1835" s="95">
        <v>24000</v>
      </c>
      <c r="F1835" s="95">
        <v>24000</v>
      </c>
      <c r="G1835" s="92" t="s">
        <v>122</v>
      </c>
      <c r="H1835" s="54"/>
      <c r="I1835" s="38">
        <f t="shared" si="416"/>
        <v>0.13</v>
      </c>
      <c r="J1835" s="12">
        <f t="shared" si="417"/>
        <v>24000</v>
      </c>
      <c r="K1835" s="40">
        <f t="shared" si="415"/>
        <v>3120</v>
      </c>
      <c r="L1835" s="73">
        <v>8000</v>
      </c>
    </row>
    <row r="1836" spans="1:12" s="25" customFormat="1" x14ac:dyDescent="0.2">
      <c r="A1836" s="10" t="s">
        <v>1802</v>
      </c>
      <c r="B1836" s="1" t="s">
        <v>102</v>
      </c>
      <c r="C1836" s="106" t="s">
        <v>57</v>
      </c>
      <c r="D1836" s="100">
        <v>1</v>
      </c>
      <c r="E1836" s="95">
        <v>20000</v>
      </c>
      <c r="F1836" s="95">
        <v>20000</v>
      </c>
      <c r="G1836" s="92" t="s">
        <v>122</v>
      </c>
      <c r="H1836" s="54"/>
      <c r="I1836" s="38">
        <f t="shared" si="416"/>
        <v>0.13</v>
      </c>
      <c r="J1836" s="12">
        <f t="shared" si="417"/>
        <v>20000</v>
      </c>
      <c r="K1836" s="40">
        <f t="shared" si="415"/>
        <v>2600</v>
      </c>
      <c r="L1836" s="73">
        <v>170000</v>
      </c>
    </row>
    <row r="1837" spans="1:12" s="25" customFormat="1" x14ac:dyDescent="0.2">
      <c r="A1837" s="10" t="s">
        <v>1803</v>
      </c>
      <c r="B1837" s="1" t="s">
        <v>191</v>
      </c>
      <c r="C1837" s="106" t="s">
        <v>57</v>
      </c>
      <c r="D1837" s="100">
        <v>1</v>
      </c>
      <c r="E1837" s="95">
        <v>35000</v>
      </c>
      <c r="F1837" s="95">
        <v>35000</v>
      </c>
      <c r="G1837" s="92" t="s">
        <v>122</v>
      </c>
      <c r="H1837" s="54"/>
      <c r="I1837" s="38">
        <f t="shared" si="416"/>
        <v>0.13</v>
      </c>
      <c r="J1837" s="12">
        <f t="shared" si="417"/>
        <v>35000</v>
      </c>
      <c r="K1837" s="40">
        <f t="shared" si="415"/>
        <v>4550</v>
      </c>
      <c r="L1837" s="73">
        <v>3000</v>
      </c>
    </row>
    <row r="1838" spans="1:12" s="25" customFormat="1" x14ac:dyDescent="0.2">
      <c r="A1838" s="10" t="s">
        <v>1804</v>
      </c>
      <c r="B1838" s="1" t="s">
        <v>385</v>
      </c>
      <c r="C1838" s="106" t="s">
        <v>57</v>
      </c>
      <c r="D1838" s="100">
        <v>1</v>
      </c>
      <c r="E1838" s="95">
        <v>145000</v>
      </c>
      <c r="F1838" s="95">
        <v>145000</v>
      </c>
      <c r="G1838" s="92" t="s">
        <v>122</v>
      </c>
      <c r="H1838" s="54"/>
      <c r="I1838" s="38">
        <f t="shared" si="416"/>
        <v>0.13</v>
      </c>
      <c r="J1838" s="12">
        <f t="shared" si="417"/>
        <v>145000</v>
      </c>
      <c r="K1838" s="40">
        <f t="shared" si="415"/>
        <v>18850</v>
      </c>
      <c r="L1838" s="73">
        <v>12000</v>
      </c>
    </row>
    <row r="1839" spans="1:12" s="25" customFormat="1" x14ac:dyDescent="0.2">
      <c r="A1839" s="10" t="s">
        <v>1805</v>
      </c>
      <c r="B1839" s="1" t="s">
        <v>89</v>
      </c>
      <c r="C1839" s="106" t="s">
        <v>57</v>
      </c>
      <c r="D1839" s="100">
        <v>2</v>
      </c>
      <c r="E1839" s="95">
        <v>35000</v>
      </c>
      <c r="F1839" s="95">
        <v>70000</v>
      </c>
      <c r="G1839" s="92" t="s">
        <v>122</v>
      </c>
      <c r="H1839" s="54"/>
      <c r="I1839" s="38">
        <f t="shared" si="416"/>
        <v>0.26</v>
      </c>
      <c r="J1839" s="12">
        <f t="shared" si="417"/>
        <v>35000</v>
      </c>
      <c r="K1839" s="40">
        <f t="shared" si="415"/>
        <v>9100</v>
      </c>
      <c r="L1839" s="73">
        <v>4500</v>
      </c>
    </row>
    <row r="1840" spans="1:12" s="25" customFormat="1" ht="13.5" x14ac:dyDescent="0.2">
      <c r="A1840" s="10" t="s">
        <v>1806</v>
      </c>
      <c r="B1840" s="1" t="s">
        <v>386</v>
      </c>
      <c r="C1840" s="106" t="s">
        <v>57</v>
      </c>
      <c r="D1840" s="100">
        <v>2</v>
      </c>
      <c r="E1840" s="95">
        <v>100000</v>
      </c>
      <c r="F1840" s="95">
        <v>200000</v>
      </c>
      <c r="G1840" s="92" t="s">
        <v>122</v>
      </c>
      <c r="H1840" s="22"/>
      <c r="I1840" s="38">
        <f t="shared" si="416"/>
        <v>0.26</v>
      </c>
      <c r="J1840" s="12">
        <f t="shared" si="417"/>
        <v>100000</v>
      </c>
      <c r="K1840" s="40">
        <f t="shared" si="415"/>
        <v>26000</v>
      </c>
      <c r="L1840" s="73"/>
    </row>
    <row r="1841" spans="1:12" s="25" customFormat="1" x14ac:dyDescent="0.2">
      <c r="A1841" s="10" t="s">
        <v>1807</v>
      </c>
      <c r="B1841" s="1" t="s">
        <v>185</v>
      </c>
      <c r="C1841" s="106" t="s">
        <v>57</v>
      </c>
      <c r="D1841" s="100">
        <v>4</v>
      </c>
      <c r="E1841" s="95">
        <v>10000</v>
      </c>
      <c r="F1841" s="95">
        <v>40000</v>
      </c>
      <c r="G1841" s="92" t="s">
        <v>122</v>
      </c>
      <c r="H1841" s="54"/>
      <c r="I1841" s="38">
        <f t="shared" si="416"/>
        <v>0.52</v>
      </c>
      <c r="J1841" s="12">
        <f t="shared" si="417"/>
        <v>10000</v>
      </c>
      <c r="K1841" s="40">
        <f t="shared" si="415"/>
        <v>5200</v>
      </c>
      <c r="L1841" s="73">
        <v>22000</v>
      </c>
    </row>
    <row r="1842" spans="1:12" s="25" customFormat="1" x14ac:dyDescent="0.2">
      <c r="A1842" s="10" t="s">
        <v>1808</v>
      </c>
      <c r="B1842" s="1" t="s">
        <v>103</v>
      </c>
      <c r="C1842" s="106" t="s">
        <v>57</v>
      </c>
      <c r="D1842" s="100">
        <v>4</v>
      </c>
      <c r="E1842" s="95">
        <v>2600</v>
      </c>
      <c r="F1842" s="95">
        <v>10400</v>
      </c>
      <c r="G1842" s="92" t="s">
        <v>122</v>
      </c>
      <c r="H1842" s="54"/>
      <c r="I1842" s="38">
        <f t="shared" si="416"/>
        <v>0.52</v>
      </c>
      <c r="J1842" s="12">
        <f t="shared" si="417"/>
        <v>2600</v>
      </c>
      <c r="K1842" s="40">
        <f t="shared" si="415"/>
        <v>1352</v>
      </c>
      <c r="L1842" s="73">
        <v>15000</v>
      </c>
    </row>
    <row r="1843" spans="1:12" s="25" customFormat="1" x14ac:dyDescent="0.2">
      <c r="A1843" s="10" t="s">
        <v>1809</v>
      </c>
      <c r="B1843" s="1" t="s">
        <v>387</v>
      </c>
      <c r="C1843" s="106" t="s">
        <v>57</v>
      </c>
      <c r="D1843" s="100">
        <v>2</v>
      </c>
      <c r="E1843" s="95">
        <v>6000</v>
      </c>
      <c r="F1843" s="95">
        <v>12000</v>
      </c>
      <c r="G1843" s="92" t="s">
        <v>122</v>
      </c>
      <c r="H1843" s="54"/>
      <c r="I1843" s="38">
        <f t="shared" si="416"/>
        <v>0.26</v>
      </c>
      <c r="J1843" s="12">
        <f t="shared" si="417"/>
        <v>6000</v>
      </c>
      <c r="K1843" s="40">
        <f t="shared" si="415"/>
        <v>1560</v>
      </c>
      <c r="L1843" s="73">
        <v>5000</v>
      </c>
    </row>
    <row r="1844" spans="1:12" s="25" customFormat="1" x14ac:dyDescent="0.2">
      <c r="A1844" s="10" t="s">
        <v>1810</v>
      </c>
      <c r="B1844" s="1" t="s">
        <v>388</v>
      </c>
      <c r="C1844" s="106" t="s">
        <v>57</v>
      </c>
      <c r="D1844" s="100">
        <v>1</v>
      </c>
      <c r="E1844" s="95">
        <v>9000</v>
      </c>
      <c r="F1844" s="95">
        <v>9000</v>
      </c>
      <c r="G1844" s="92" t="s">
        <v>122</v>
      </c>
      <c r="H1844" s="54"/>
      <c r="I1844" s="38">
        <f t="shared" si="416"/>
        <v>0.13</v>
      </c>
      <c r="J1844" s="12">
        <f t="shared" si="417"/>
        <v>9000</v>
      </c>
      <c r="K1844" s="40">
        <f t="shared" si="415"/>
        <v>1170</v>
      </c>
      <c r="L1844" s="73"/>
    </row>
    <row r="1845" spans="1:12" s="25" customFormat="1" x14ac:dyDescent="0.2">
      <c r="A1845" s="10" t="s">
        <v>1811</v>
      </c>
      <c r="B1845" s="1" t="s">
        <v>29</v>
      </c>
      <c r="C1845" s="106" t="s">
        <v>57</v>
      </c>
      <c r="D1845" s="100">
        <v>1</v>
      </c>
      <c r="E1845" s="95">
        <v>8000</v>
      </c>
      <c r="F1845" s="95">
        <v>8000</v>
      </c>
      <c r="G1845" s="92" t="s">
        <v>122</v>
      </c>
      <c r="H1845" s="54"/>
      <c r="I1845" s="38">
        <f t="shared" si="416"/>
        <v>0.13</v>
      </c>
      <c r="J1845" s="12">
        <f t="shared" si="417"/>
        <v>8000</v>
      </c>
      <c r="K1845" s="40">
        <f t="shared" si="415"/>
        <v>1040</v>
      </c>
      <c r="L1845" s="73"/>
    </row>
    <row r="1846" spans="1:12" s="25" customFormat="1" x14ac:dyDescent="0.2">
      <c r="A1846" s="10" t="s">
        <v>1812</v>
      </c>
      <c r="B1846" s="1" t="s">
        <v>30</v>
      </c>
      <c r="C1846" s="106" t="s">
        <v>57</v>
      </c>
      <c r="D1846" s="100">
        <v>1</v>
      </c>
      <c r="E1846" s="95">
        <v>170000</v>
      </c>
      <c r="F1846" s="95">
        <v>170000</v>
      </c>
      <c r="G1846" s="92" t="s">
        <v>122</v>
      </c>
      <c r="H1846" s="54"/>
      <c r="I1846" s="38">
        <f t="shared" si="416"/>
        <v>0.13</v>
      </c>
      <c r="J1846" s="12">
        <f t="shared" si="417"/>
        <v>170000</v>
      </c>
      <c r="K1846" s="40">
        <f t="shared" si="415"/>
        <v>22100</v>
      </c>
      <c r="L1846" s="73"/>
    </row>
    <row r="1847" spans="1:12" s="25" customFormat="1" x14ac:dyDescent="0.2">
      <c r="A1847" s="10" t="s">
        <v>1813</v>
      </c>
      <c r="B1847" s="1" t="s">
        <v>264</v>
      </c>
      <c r="C1847" s="106" t="s">
        <v>57</v>
      </c>
      <c r="D1847" s="100">
        <v>4</v>
      </c>
      <c r="E1847" s="95">
        <v>3000</v>
      </c>
      <c r="F1847" s="95">
        <v>12000</v>
      </c>
      <c r="G1847" s="92" t="s">
        <v>122</v>
      </c>
      <c r="H1847" s="54"/>
      <c r="I1847" s="38">
        <f t="shared" si="416"/>
        <v>0.52</v>
      </c>
      <c r="J1847" s="12">
        <f t="shared" si="417"/>
        <v>3000</v>
      </c>
      <c r="K1847" s="40">
        <f t="shared" si="415"/>
        <v>1560</v>
      </c>
      <c r="L1847" s="73"/>
    </row>
    <row r="1848" spans="1:12" s="25" customFormat="1" x14ac:dyDescent="0.2">
      <c r="A1848" s="10" t="s">
        <v>1814</v>
      </c>
      <c r="B1848" s="1" t="s">
        <v>389</v>
      </c>
      <c r="C1848" s="106" t="s">
        <v>57</v>
      </c>
      <c r="D1848" s="100">
        <v>2</v>
      </c>
      <c r="E1848" s="95">
        <v>12000</v>
      </c>
      <c r="F1848" s="95">
        <v>24000</v>
      </c>
      <c r="G1848" s="92" t="s">
        <v>122</v>
      </c>
      <c r="H1848" s="54"/>
      <c r="I1848" s="38">
        <f t="shared" si="416"/>
        <v>0.26</v>
      </c>
      <c r="J1848" s="12">
        <f t="shared" si="417"/>
        <v>12000</v>
      </c>
      <c r="K1848" s="40">
        <f t="shared" si="415"/>
        <v>3120</v>
      </c>
      <c r="L1848" s="73"/>
    </row>
    <row r="1849" spans="1:12" s="25" customFormat="1" x14ac:dyDescent="0.2">
      <c r="A1849" s="10" t="s">
        <v>1815</v>
      </c>
      <c r="B1849" s="1" t="s">
        <v>186</v>
      </c>
      <c r="C1849" s="106" t="s">
        <v>57</v>
      </c>
      <c r="D1849" s="100">
        <v>2</v>
      </c>
      <c r="E1849" s="95">
        <v>4500</v>
      </c>
      <c r="F1849" s="95">
        <v>9000</v>
      </c>
      <c r="G1849" s="92" t="s">
        <v>122</v>
      </c>
      <c r="H1849" s="54"/>
      <c r="I1849" s="38">
        <f t="shared" si="416"/>
        <v>0.26</v>
      </c>
      <c r="J1849" s="12">
        <f t="shared" si="417"/>
        <v>4500</v>
      </c>
      <c r="K1849" s="40">
        <f t="shared" si="415"/>
        <v>1170</v>
      </c>
      <c r="L1849" s="73"/>
    </row>
    <row r="1850" spans="1:12" s="25" customFormat="1" ht="13.5" x14ac:dyDescent="0.2">
      <c r="A1850" s="10"/>
      <c r="B1850" s="1"/>
      <c r="C1850" s="106"/>
      <c r="D1850" s="100"/>
      <c r="E1850" s="94"/>
      <c r="F1850" s="97">
        <v>1707300</v>
      </c>
      <c r="G1850" s="97"/>
      <c r="H1850" s="97" t="s">
        <v>454</v>
      </c>
      <c r="I1850" s="38"/>
      <c r="J1850" s="97"/>
      <c r="K1850" s="97">
        <v>1707300</v>
      </c>
      <c r="L1850" s="73"/>
    </row>
    <row r="1851" spans="1:12" s="25" customFormat="1" ht="13.5" x14ac:dyDescent="0.2">
      <c r="A1851" s="10"/>
      <c r="B1851" s="4" t="s">
        <v>390</v>
      </c>
      <c r="C1851" s="109"/>
      <c r="D1851" s="94"/>
      <c r="E1851" s="94"/>
      <c r="F1851" s="96"/>
      <c r="G1851" s="92" t="s">
        <v>122</v>
      </c>
      <c r="H1851" s="54"/>
      <c r="I1851" s="38"/>
      <c r="J1851" s="12">
        <f t="shared" ref="J1851:J1872" si="418">E1851</f>
        <v>0</v>
      </c>
      <c r="K1851" s="40">
        <f t="shared" si="415"/>
        <v>0</v>
      </c>
      <c r="L1851" s="73"/>
    </row>
    <row r="1852" spans="1:12" s="25" customFormat="1" x14ac:dyDescent="0.2">
      <c r="A1852" s="10" t="s">
        <v>1777</v>
      </c>
      <c r="B1852" s="1" t="s">
        <v>391</v>
      </c>
      <c r="C1852" s="106" t="s">
        <v>57</v>
      </c>
      <c r="D1852" s="100">
        <v>2</v>
      </c>
      <c r="E1852" s="95">
        <v>22000</v>
      </c>
      <c r="F1852" s="95">
        <v>44000</v>
      </c>
      <c r="G1852" s="92" t="s">
        <v>122</v>
      </c>
      <c r="H1852" s="54"/>
      <c r="I1852" s="38">
        <f t="shared" ref="I1852:I1872" si="419">D1852*0.13</f>
        <v>0.26</v>
      </c>
      <c r="J1852" s="12">
        <f t="shared" si="418"/>
        <v>22000</v>
      </c>
      <c r="K1852" s="40">
        <f t="shared" si="415"/>
        <v>5720</v>
      </c>
      <c r="L1852" s="73"/>
    </row>
    <row r="1853" spans="1:12" s="25" customFormat="1" x14ac:dyDescent="0.2">
      <c r="A1853" s="10" t="s">
        <v>1778</v>
      </c>
      <c r="B1853" s="1" t="s">
        <v>95</v>
      </c>
      <c r="C1853" s="106" t="s">
        <v>57</v>
      </c>
      <c r="D1853" s="100">
        <v>4</v>
      </c>
      <c r="E1853" s="95">
        <v>15000</v>
      </c>
      <c r="F1853" s="95">
        <v>60000</v>
      </c>
      <c r="G1853" s="92" t="s">
        <v>122</v>
      </c>
      <c r="H1853" s="54"/>
      <c r="I1853" s="38">
        <f t="shared" si="419"/>
        <v>0.52</v>
      </c>
      <c r="J1853" s="12">
        <f t="shared" si="418"/>
        <v>15000</v>
      </c>
      <c r="K1853" s="40">
        <f t="shared" ref="K1853:K1916" si="420">I1853*J1853</f>
        <v>7800</v>
      </c>
      <c r="L1853" s="73"/>
    </row>
    <row r="1854" spans="1:12" s="25" customFormat="1" x14ac:dyDescent="0.2">
      <c r="A1854" s="10" t="s">
        <v>1779</v>
      </c>
      <c r="B1854" s="1" t="s">
        <v>277</v>
      </c>
      <c r="C1854" s="106" t="s">
        <v>57</v>
      </c>
      <c r="D1854" s="100">
        <v>2</v>
      </c>
      <c r="E1854" s="95">
        <v>5000</v>
      </c>
      <c r="F1854" s="95">
        <v>10000</v>
      </c>
      <c r="G1854" s="92" t="s">
        <v>122</v>
      </c>
      <c r="H1854" s="54"/>
      <c r="I1854" s="38">
        <f t="shared" si="419"/>
        <v>0.26</v>
      </c>
      <c r="J1854" s="12">
        <f t="shared" si="418"/>
        <v>5000</v>
      </c>
      <c r="K1854" s="40">
        <f t="shared" si="420"/>
        <v>1300</v>
      </c>
      <c r="L1854" s="73"/>
    </row>
    <row r="1855" spans="1:12" s="25" customFormat="1" x14ac:dyDescent="0.2">
      <c r="A1855" s="10" t="s">
        <v>1780</v>
      </c>
      <c r="B1855" s="1" t="s">
        <v>44</v>
      </c>
      <c r="C1855" s="106" t="s">
        <v>57</v>
      </c>
      <c r="D1855" s="100">
        <v>4</v>
      </c>
      <c r="E1855" s="95">
        <v>25000</v>
      </c>
      <c r="F1855" s="95">
        <v>100000</v>
      </c>
      <c r="G1855" s="92" t="s">
        <v>122</v>
      </c>
      <c r="H1855" s="54"/>
      <c r="I1855" s="38">
        <f t="shared" si="419"/>
        <v>0.52</v>
      </c>
      <c r="J1855" s="12">
        <f t="shared" si="418"/>
        <v>25000</v>
      </c>
      <c r="K1855" s="40">
        <f t="shared" si="420"/>
        <v>13000</v>
      </c>
      <c r="L1855" s="73"/>
    </row>
    <row r="1856" spans="1:12" s="25" customFormat="1" x14ac:dyDescent="0.2">
      <c r="A1856" s="10" t="s">
        <v>1781</v>
      </c>
      <c r="B1856" s="1" t="s">
        <v>215</v>
      </c>
      <c r="C1856" s="106" t="s">
        <v>57</v>
      </c>
      <c r="D1856" s="100">
        <v>1</v>
      </c>
      <c r="E1856" s="95">
        <v>21000</v>
      </c>
      <c r="F1856" s="95">
        <v>21000</v>
      </c>
      <c r="G1856" s="92" t="s">
        <v>122</v>
      </c>
      <c r="H1856" s="54"/>
      <c r="I1856" s="38">
        <f t="shared" si="419"/>
        <v>0.13</v>
      </c>
      <c r="J1856" s="12">
        <f t="shared" si="418"/>
        <v>21000</v>
      </c>
      <c r="K1856" s="40">
        <f t="shared" si="420"/>
        <v>2730</v>
      </c>
      <c r="L1856" s="73"/>
    </row>
    <row r="1857" spans="1:12" s="25" customFormat="1" x14ac:dyDescent="0.2">
      <c r="A1857" s="10" t="s">
        <v>1782</v>
      </c>
      <c r="B1857" s="1" t="s">
        <v>45</v>
      </c>
      <c r="C1857" s="106" t="s">
        <v>57</v>
      </c>
      <c r="D1857" s="100">
        <v>1</v>
      </c>
      <c r="E1857" s="95">
        <v>35000</v>
      </c>
      <c r="F1857" s="95">
        <v>35000</v>
      </c>
      <c r="G1857" s="92" t="s">
        <v>122</v>
      </c>
      <c r="H1857" s="54"/>
      <c r="I1857" s="38">
        <f t="shared" si="419"/>
        <v>0.13</v>
      </c>
      <c r="J1857" s="12">
        <f t="shared" si="418"/>
        <v>35000</v>
      </c>
      <c r="K1857" s="40">
        <f t="shared" si="420"/>
        <v>4550</v>
      </c>
      <c r="L1857" s="73"/>
    </row>
    <row r="1858" spans="1:12" s="25" customFormat="1" x14ac:dyDescent="0.2">
      <c r="A1858" s="10" t="s">
        <v>1783</v>
      </c>
      <c r="B1858" s="1" t="s">
        <v>278</v>
      </c>
      <c r="C1858" s="106" t="s">
        <v>57</v>
      </c>
      <c r="D1858" s="100">
        <v>4</v>
      </c>
      <c r="E1858" s="95">
        <v>1500</v>
      </c>
      <c r="F1858" s="95">
        <v>6000</v>
      </c>
      <c r="G1858" s="92" t="s">
        <v>122</v>
      </c>
      <c r="H1858" s="54"/>
      <c r="I1858" s="38">
        <f t="shared" si="419"/>
        <v>0.52</v>
      </c>
      <c r="J1858" s="12">
        <f t="shared" si="418"/>
        <v>1500</v>
      </c>
      <c r="K1858" s="40">
        <f t="shared" si="420"/>
        <v>780</v>
      </c>
      <c r="L1858" s="73"/>
    </row>
    <row r="1859" spans="1:12" s="25" customFormat="1" x14ac:dyDescent="0.2">
      <c r="A1859" s="10" t="s">
        <v>1784</v>
      </c>
      <c r="B1859" s="1" t="s">
        <v>392</v>
      </c>
      <c r="C1859" s="106" t="s">
        <v>57</v>
      </c>
      <c r="D1859" s="100">
        <v>1</v>
      </c>
      <c r="E1859" s="95">
        <v>32400</v>
      </c>
      <c r="F1859" s="95">
        <v>32400</v>
      </c>
      <c r="G1859" s="92" t="s">
        <v>122</v>
      </c>
      <c r="H1859" s="54"/>
      <c r="I1859" s="38">
        <f t="shared" si="419"/>
        <v>0.13</v>
      </c>
      <c r="J1859" s="12">
        <f t="shared" si="418"/>
        <v>32400</v>
      </c>
      <c r="K1859" s="40">
        <f t="shared" si="420"/>
        <v>4212</v>
      </c>
      <c r="L1859" s="73"/>
    </row>
    <row r="1860" spans="1:12" s="25" customFormat="1" x14ac:dyDescent="0.2">
      <c r="A1860" s="10" t="s">
        <v>1785</v>
      </c>
      <c r="B1860" s="1" t="s">
        <v>194</v>
      </c>
      <c r="C1860" s="106" t="s">
        <v>57</v>
      </c>
      <c r="D1860" s="100">
        <v>2</v>
      </c>
      <c r="E1860" s="95">
        <v>3000</v>
      </c>
      <c r="F1860" s="95">
        <v>6000</v>
      </c>
      <c r="G1860" s="92" t="s">
        <v>122</v>
      </c>
      <c r="H1860" s="54"/>
      <c r="I1860" s="38">
        <f t="shared" si="419"/>
        <v>0.26</v>
      </c>
      <c r="J1860" s="12">
        <f t="shared" si="418"/>
        <v>3000</v>
      </c>
      <c r="K1860" s="40">
        <f t="shared" si="420"/>
        <v>780</v>
      </c>
      <c r="L1860" s="73"/>
    </row>
    <row r="1861" spans="1:12" s="25" customFormat="1" x14ac:dyDescent="0.2">
      <c r="A1861" s="10" t="s">
        <v>1786</v>
      </c>
      <c r="B1861" s="1" t="s">
        <v>188</v>
      </c>
      <c r="C1861" s="106" t="s">
        <v>57</v>
      </c>
      <c r="D1861" s="100">
        <v>2</v>
      </c>
      <c r="E1861" s="95">
        <v>4000</v>
      </c>
      <c r="F1861" s="95">
        <v>8000</v>
      </c>
      <c r="G1861" s="92" t="s">
        <v>122</v>
      </c>
      <c r="H1861" s="54"/>
      <c r="I1861" s="38">
        <f t="shared" si="419"/>
        <v>0.26</v>
      </c>
      <c r="J1861" s="12">
        <f t="shared" si="418"/>
        <v>4000</v>
      </c>
      <c r="K1861" s="40">
        <f t="shared" si="420"/>
        <v>1040</v>
      </c>
      <c r="L1861" s="73"/>
    </row>
    <row r="1862" spans="1:12" s="25" customFormat="1" x14ac:dyDescent="0.2">
      <c r="A1862" s="10" t="s">
        <v>1787</v>
      </c>
      <c r="B1862" s="1" t="s">
        <v>222</v>
      </c>
      <c r="C1862" s="106" t="s">
        <v>57</v>
      </c>
      <c r="D1862" s="100">
        <v>4</v>
      </c>
      <c r="E1862" s="95">
        <v>1200</v>
      </c>
      <c r="F1862" s="95">
        <v>4800</v>
      </c>
      <c r="G1862" s="92" t="s">
        <v>122</v>
      </c>
      <c r="H1862" s="54"/>
      <c r="I1862" s="38">
        <f t="shared" si="419"/>
        <v>0.52</v>
      </c>
      <c r="J1862" s="12">
        <f t="shared" si="418"/>
        <v>1200</v>
      </c>
      <c r="K1862" s="40">
        <f t="shared" si="420"/>
        <v>624</v>
      </c>
      <c r="L1862" s="73"/>
    </row>
    <row r="1863" spans="1:12" s="25" customFormat="1" x14ac:dyDescent="0.2">
      <c r="A1863" s="10" t="s">
        <v>1788</v>
      </c>
      <c r="B1863" s="1" t="s">
        <v>97</v>
      </c>
      <c r="C1863" s="106" t="s">
        <v>57</v>
      </c>
      <c r="D1863" s="100">
        <v>1</v>
      </c>
      <c r="E1863" s="95">
        <v>25000</v>
      </c>
      <c r="F1863" s="95">
        <v>25000</v>
      </c>
      <c r="G1863" s="92" t="s">
        <v>122</v>
      </c>
      <c r="H1863" s="54"/>
      <c r="I1863" s="38">
        <f t="shared" si="419"/>
        <v>0.13</v>
      </c>
      <c r="J1863" s="12">
        <f t="shared" si="418"/>
        <v>25000</v>
      </c>
      <c r="K1863" s="40">
        <f t="shared" si="420"/>
        <v>3250</v>
      </c>
      <c r="L1863" s="73"/>
    </row>
    <row r="1864" spans="1:12" s="25" customFormat="1" x14ac:dyDescent="0.2">
      <c r="A1864" s="10" t="s">
        <v>1789</v>
      </c>
      <c r="B1864" s="1" t="s">
        <v>393</v>
      </c>
      <c r="C1864" s="106" t="s">
        <v>57</v>
      </c>
      <c r="D1864" s="100">
        <v>1</v>
      </c>
      <c r="E1864" s="95">
        <v>15000</v>
      </c>
      <c r="F1864" s="95">
        <v>15000</v>
      </c>
      <c r="G1864" s="92" t="s">
        <v>122</v>
      </c>
      <c r="H1864" s="54"/>
      <c r="I1864" s="38">
        <f t="shared" si="419"/>
        <v>0.13</v>
      </c>
      <c r="J1864" s="12">
        <f t="shared" si="418"/>
        <v>15000</v>
      </c>
      <c r="K1864" s="40">
        <f t="shared" si="420"/>
        <v>1950</v>
      </c>
      <c r="L1864" s="73"/>
    </row>
    <row r="1865" spans="1:12" s="25" customFormat="1" x14ac:dyDescent="0.2">
      <c r="A1865" s="10" t="s">
        <v>1790</v>
      </c>
      <c r="B1865" s="1" t="s">
        <v>98</v>
      </c>
      <c r="C1865" s="106" t="s">
        <v>57</v>
      </c>
      <c r="D1865" s="100">
        <v>4</v>
      </c>
      <c r="E1865" s="95">
        <v>8000</v>
      </c>
      <c r="F1865" s="95">
        <v>32000</v>
      </c>
      <c r="G1865" s="92" t="s">
        <v>122</v>
      </c>
      <c r="H1865" s="54"/>
      <c r="I1865" s="38">
        <f t="shared" si="419"/>
        <v>0.52</v>
      </c>
      <c r="J1865" s="12">
        <f t="shared" si="418"/>
        <v>8000</v>
      </c>
      <c r="K1865" s="40">
        <f t="shared" si="420"/>
        <v>4160</v>
      </c>
      <c r="L1865" s="73"/>
    </row>
    <row r="1866" spans="1:12" s="25" customFormat="1" x14ac:dyDescent="0.2">
      <c r="A1866" s="10" t="s">
        <v>1791</v>
      </c>
      <c r="B1866" s="1" t="s">
        <v>171</v>
      </c>
      <c r="C1866" s="106" t="s">
        <v>57</v>
      </c>
      <c r="D1866" s="100">
        <v>1</v>
      </c>
      <c r="E1866" s="95">
        <v>45000</v>
      </c>
      <c r="F1866" s="95">
        <v>45000</v>
      </c>
      <c r="G1866" s="92" t="s">
        <v>122</v>
      </c>
      <c r="H1866" s="54"/>
      <c r="I1866" s="38">
        <f t="shared" si="419"/>
        <v>0.13</v>
      </c>
      <c r="J1866" s="12">
        <f t="shared" si="418"/>
        <v>45000</v>
      </c>
      <c r="K1866" s="40">
        <f t="shared" si="420"/>
        <v>5850</v>
      </c>
      <c r="L1866" s="73"/>
    </row>
    <row r="1867" spans="1:12" s="25" customFormat="1" x14ac:dyDescent="0.2">
      <c r="A1867" s="10" t="s">
        <v>1792</v>
      </c>
      <c r="B1867" s="1" t="s">
        <v>347</v>
      </c>
      <c r="C1867" s="106" t="s">
        <v>57</v>
      </c>
      <c r="D1867" s="100">
        <v>1</v>
      </c>
      <c r="E1867" s="95">
        <v>65000</v>
      </c>
      <c r="F1867" s="95">
        <v>65000</v>
      </c>
      <c r="G1867" s="92" t="s">
        <v>122</v>
      </c>
      <c r="H1867" s="54"/>
      <c r="I1867" s="38">
        <f t="shared" si="419"/>
        <v>0.13</v>
      </c>
      <c r="J1867" s="12">
        <f t="shared" si="418"/>
        <v>65000</v>
      </c>
      <c r="K1867" s="40">
        <f t="shared" si="420"/>
        <v>8450</v>
      </c>
      <c r="L1867" s="73"/>
    </row>
    <row r="1868" spans="1:12" s="25" customFormat="1" ht="24" customHeight="1" x14ac:dyDescent="0.2">
      <c r="A1868" s="10" t="s">
        <v>1793</v>
      </c>
      <c r="B1868" s="1" t="s">
        <v>394</v>
      </c>
      <c r="C1868" s="106" t="s">
        <v>57</v>
      </c>
      <c r="D1868" s="100">
        <v>1</v>
      </c>
      <c r="E1868" s="95">
        <v>20000</v>
      </c>
      <c r="F1868" s="95">
        <v>20000</v>
      </c>
      <c r="G1868" s="92" t="s">
        <v>122</v>
      </c>
      <c r="H1868" s="54"/>
      <c r="I1868" s="38">
        <f t="shared" si="419"/>
        <v>0.13</v>
      </c>
      <c r="J1868" s="12">
        <f t="shared" si="418"/>
        <v>20000</v>
      </c>
      <c r="K1868" s="40">
        <f t="shared" si="420"/>
        <v>2600</v>
      </c>
      <c r="L1868" s="73"/>
    </row>
    <row r="1869" spans="1:12" s="25" customFormat="1" x14ac:dyDescent="0.2">
      <c r="A1869" s="10" t="s">
        <v>1794</v>
      </c>
      <c r="B1869" s="1" t="s">
        <v>382</v>
      </c>
      <c r="C1869" s="106" t="s">
        <v>57</v>
      </c>
      <c r="D1869" s="100">
        <v>1</v>
      </c>
      <c r="E1869" s="95">
        <v>12000</v>
      </c>
      <c r="F1869" s="95">
        <v>12000</v>
      </c>
      <c r="G1869" s="92" t="s">
        <v>122</v>
      </c>
      <c r="H1869" s="54"/>
      <c r="I1869" s="38">
        <f t="shared" si="419"/>
        <v>0.13</v>
      </c>
      <c r="J1869" s="12">
        <f t="shared" si="418"/>
        <v>12000</v>
      </c>
      <c r="K1869" s="40">
        <f t="shared" si="420"/>
        <v>1560</v>
      </c>
      <c r="L1869" s="73"/>
    </row>
    <row r="1870" spans="1:12" s="25" customFormat="1" x14ac:dyDescent="0.2">
      <c r="A1870" s="10" t="s">
        <v>1795</v>
      </c>
      <c r="B1870" s="1" t="s">
        <v>36</v>
      </c>
      <c r="C1870" s="106" t="s">
        <v>57</v>
      </c>
      <c r="D1870" s="100">
        <v>4</v>
      </c>
      <c r="E1870" s="95">
        <v>8000</v>
      </c>
      <c r="F1870" s="95">
        <v>32000</v>
      </c>
      <c r="G1870" s="92" t="s">
        <v>122</v>
      </c>
      <c r="H1870" s="54"/>
      <c r="I1870" s="38">
        <f t="shared" si="419"/>
        <v>0.52</v>
      </c>
      <c r="J1870" s="12">
        <f t="shared" si="418"/>
        <v>8000</v>
      </c>
      <c r="K1870" s="40">
        <f t="shared" si="420"/>
        <v>4160</v>
      </c>
      <c r="L1870" s="73"/>
    </row>
    <row r="1871" spans="1:12" s="25" customFormat="1" ht="12.75" customHeight="1" x14ac:dyDescent="0.2">
      <c r="A1871" s="10" t="s">
        <v>1796</v>
      </c>
      <c r="B1871" s="1" t="s">
        <v>185</v>
      </c>
      <c r="C1871" s="106" t="s">
        <v>57</v>
      </c>
      <c r="D1871" s="100">
        <v>3</v>
      </c>
      <c r="E1871" s="95">
        <v>9000</v>
      </c>
      <c r="F1871" s="95">
        <v>27000</v>
      </c>
      <c r="G1871" s="92" t="s">
        <v>122</v>
      </c>
      <c r="H1871" s="54"/>
      <c r="I1871" s="38">
        <f t="shared" si="419"/>
        <v>0.39</v>
      </c>
      <c r="J1871" s="12">
        <f t="shared" si="418"/>
        <v>9000</v>
      </c>
      <c r="K1871" s="40">
        <f t="shared" si="420"/>
        <v>3510</v>
      </c>
      <c r="L1871" s="73"/>
    </row>
    <row r="1872" spans="1:12" s="25" customFormat="1" x14ac:dyDescent="0.2">
      <c r="A1872" s="10" t="s">
        <v>1797</v>
      </c>
      <c r="B1872" s="1" t="s">
        <v>89</v>
      </c>
      <c r="C1872" s="106" t="s">
        <v>57</v>
      </c>
      <c r="D1872" s="100">
        <v>1</v>
      </c>
      <c r="E1872" s="95">
        <v>65000</v>
      </c>
      <c r="F1872" s="95">
        <v>65000</v>
      </c>
      <c r="G1872" s="92" t="s">
        <v>122</v>
      </c>
      <c r="H1872" s="54"/>
      <c r="I1872" s="38">
        <f t="shared" si="419"/>
        <v>0.13</v>
      </c>
      <c r="J1872" s="12">
        <f t="shared" si="418"/>
        <v>65000</v>
      </c>
      <c r="K1872" s="40">
        <f t="shared" si="420"/>
        <v>8450</v>
      </c>
      <c r="L1872" s="73"/>
    </row>
    <row r="1873" spans="1:12" s="25" customFormat="1" ht="13.5" x14ac:dyDescent="0.2">
      <c r="A1873" s="10"/>
      <c r="B1873" s="1"/>
      <c r="C1873" s="106"/>
      <c r="D1873" s="100"/>
      <c r="E1873" s="94"/>
      <c r="F1873" s="97">
        <v>665200</v>
      </c>
      <c r="G1873" s="97"/>
      <c r="H1873" s="97" t="s">
        <v>454</v>
      </c>
      <c r="I1873" s="38"/>
      <c r="J1873" s="97"/>
      <c r="K1873" s="97">
        <v>665200</v>
      </c>
      <c r="L1873" s="73"/>
    </row>
    <row r="1874" spans="1:12" s="25" customFormat="1" ht="13.5" x14ac:dyDescent="0.2">
      <c r="A1874" s="10"/>
      <c r="B1874" s="5" t="s">
        <v>395</v>
      </c>
      <c r="C1874" s="109"/>
      <c r="D1874" s="94"/>
      <c r="E1874" s="94"/>
      <c r="F1874" s="96"/>
      <c r="G1874" s="92"/>
      <c r="H1874" s="54"/>
      <c r="I1874" s="38"/>
      <c r="J1874" s="12"/>
      <c r="K1874" s="40"/>
      <c r="L1874" s="73"/>
    </row>
    <row r="1875" spans="1:12" s="25" customFormat="1" x14ac:dyDescent="0.2">
      <c r="A1875" s="10" t="s">
        <v>1777</v>
      </c>
      <c r="B1875" s="1" t="s">
        <v>396</v>
      </c>
      <c r="C1875" s="106" t="s">
        <v>57</v>
      </c>
      <c r="D1875" s="100">
        <v>2</v>
      </c>
      <c r="E1875" s="95">
        <v>85000</v>
      </c>
      <c r="F1875" s="95">
        <v>170000</v>
      </c>
      <c r="G1875" s="92" t="s">
        <v>122</v>
      </c>
      <c r="H1875" s="54"/>
      <c r="I1875" s="38">
        <f t="shared" ref="I1875:I1883" si="421">D1875*0.13</f>
        <v>0.26</v>
      </c>
      <c r="J1875" s="12">
        <f t="shared" ref="J1875:J1883" si="422">E1875</f>
        <v>85000</v>
      </c>
      <c r="K1875" s="40">
        <f t="shared" si="420"/>
        <v>22100</v>
      </c>
      <c r="L1875" s="73"/>
    </row>
    <row r="1876" spans="1:12" s="25" customFormat="1" x14ac:dyDescent="0.2">
      <c r="A1876" s="10" t="s">
        <v>1778</v>
      </c>
      <c r="B1876" s="1" t="s">
        <v>104</v>
      </c>
      <c r="C1876" s="106" t="s">
        <v>57</v>
      </c>
      <c r="D1876" s="100">
        <v>20</v>
      </c>
      <c r="E1876" s="95">
        <v>2500</v>
      </c>
      <c r="F1876" s="95">
        <v>50000</v>
      </c>
      <c r="G1876" s="92" t="s">
        <v>122</v>
      </c>
      <c r="H1876" s="54"/>
      <c r="I1876" s="38">
        <f t="shared" si="421"/>
        <v>2.6</v>
      </c>
      <c r="J1876" s="12">
        <f t="shared" si="422"/>
        <v>2500</v>
      </c>
      <c r="K1876" s="40">
        <f t="shared" si="420"/>
        <v>6500</v>
      </c>
      <c r="L1876" s="73"/>
    </row>
    <row r="1877" spans="1:12" s="25" customFormat="1" x14ac:dyDescent="0.2">
      <c r="A1877" s="10" t="s">
        <v>1779</v>
      </c>
      <c r="B1877" s="1" t="s">
        <v>105</v>
      </c>
      <c r="C1877" s="106" t="s">
        <v>57</v>
      </c>
      <c r="D1877" s="100">
        <v>2</v>
      </c>
      <c r="E1877" s="95">
        <v>2000</v>
      </c>
      <c r="F1877" s="95">
        <v>4000</v>
      </c>
      <c r="G1877" s="92" t="s">
        <v>122</v>
      </c>
      <c r="H1877" s="54"/>
      <c r="I1877" s="38">
        <f t="shared" si="421"/>
        <v>0.26</v>
      </c>
      <c r="J1877" s="12">
        <f t="shared" si="422"/>
        <v>2000</v>
      </c>
      <c r="K1877" s="40">
        <f t="shared" si="420"/>
        <v>520</v>
      </c>
      <c r="L1877" s="73"/>
    </row>
    <row r="1878" spans="1:12" s="25" customFormat="1" x14ac:dyDescent="0.2">
      <c r="A1878" s="10" t="s">
        <v>1780</v>
      </c>
      <c r="B1878" s="1" t="s">
        <v>35</v>
      </c>
      <c r="C1878" s="106" t="s">
        <v>57</v>
      </c>
      <c r="D1878" s="100">
        <v>4</v>
      </c>
      <c r="E1878" s="95">
        <v>8000</v>
      </c>
      <c r="F1878" s="95">
        <v>32000</v>
      </c>
      <c r="G1878" s="92" t="s">
        <v>122</v>
      </c>
      <c r="H1878" s="54"/>
      <c r="I1878" s="38">
        <f t="shared" si="421"/>
        <v>0.52</v>
      </c>
      <c r="J1878" s="12">
        <f t="shared" si="422"/>
        <v>8000</v>
      </c>
      <c r="K1878" s="40">
        <f t="shared" si="420"/>
        <v>4160</v>
      </c>
      <c r="L1878" s="73"/>
    </row>
    <row r="1879" spans="1:12" s="25" customFormat="1" x14ac:dyDescent="0.2">
      <c r="A1879" s="10" t="s">
        <v>1781</v>
      </c>
      <c r="B1879" s="1" t="s">
        <v>98</v>
      </c>
      <c r="C1879" s="106" t="s">
        <v>57</v>
      </c>
      <c r="D1879" s="100">
        <v>4</v>
      </c>
      <c r="E1879" s="95">
        <v>8500</v>
      </c>
      <c r="F1879" s="95">
        <v>34000</v>
      </c>
      <c r="G1879" s="92" t="s">
        <v>122</v>
      </c>
      <c r="H1879" s="54"/>
      <c r="I1879" s="38">
        <f t="shared" si="421"/>
        <v>0.52</v>
      </c>
      <c r="J1879" s="12">
        <f t="shared" si="422"/>
        <v>8500</v>
      </c>
      <c r="K1879" s="40">
        <f t="shared" si="420"/>
        <v>4420</v>
      </c>
      <c r="L1879" s="73"/>
    </row>
    <row r="1880" spans="1:12" s="25" customFormat="1" x14ac:dyDescent="0.2">
      <c r="A1880" s="10" t="s">
        <v>1782</v>
      </c>
      <c r="B1880" s="1" t="s">
        <v>106</v>
      </c>
      <c r="C1880" s="106" t="s">
        <v>57</v>
      </c>
      <c r="D1880" s="100">
        <v>4</v>
      </c>
      <c r="E1880" s="95">
        <v>7500</v>
      </c>
      <c r="F1880" s="95">
        <v>30000</v>
      </c>
      <c r="G1880" s="92" t="s">
        <v>122</v>
      </c>
      <c r="H1880" s="54"/>
      <c r="I1880" s="38">
        <f t="shared" si="421"/>
        <v>0.52</v>
      </c>
      <c r="J1880" s="12">
        <f t="shared" si="422"/>
        <v>7500</v>
      </c>
      <c r="K1880" s="40">
        <f t="shared" si="420"/>
        <v>3900</v>
      </c>
      <c r="L1880" s="73"/>
    </row>
    <row r="1881" spans="1:12" s="25" customFormat="1" x14ac:dyDescent="0.2">
      <c r="A1881" s="10" t="s">
        <v>1783</v>
      </c>
      <c r="B1881" s="1" t="s">
        <v>169</v>
      </c>
      <c r="C1881" s="106" t="s">
        <v>57</v>
      </c>
      <c r="D1881" s="100">
        <v>4</v>
      </c>
      <c r="E1881" s="95">
        <v>1500</v>
      </c>
      <c r="F1881" s="95">
        <v>6000</v>
      </c>
      <c r="G1881" s="92" t="s">
        <v>122</v>
      </c>
      <c r="H1881" s="54"/>
      <c r="I1881" s="38">
        <f t="shared" si="421"/>
        <v>0.52</v>
      </c>
      <c r="J1881" s="12">
        <f t="shared" si="422"/>
        <v>1500</v>
      </c>
      <c r="K1881" s="40">
        <f t="shared" si="420"/>
        <v>780</v>
      </c>
      <c r="L1881" s="73"/>
    </row>
    <row r="1882" spans="1:12" s="25" customFormat="1" ht="12.75" customHeight="1" x14ac:dyDescent="0.2">
      <c r="A1882" s="10" t="s">
        <v>1784</v>
      </c>
      <c r="B1882" s="1" t="s">
        <v>107</v>
      </c>
      <c r="C1882" s="106" t="s">
        <v>57</v>
      </c>
      <c r="D1882" s="100">
        <v>2</v>
      </c>
      <c r="E1882" s="95">
        <v>6000</v>
      </c>
      <c r="F1882" s="95">
        <v>12000</v>
      </c>
      <c r="G1882" s="92" t="s">
        <v>122</v>
      </c>
      <c r="H1882" s="54"/>
      <c r="I1882" s="38">
        <f t="shared" si="421"/>
        <v>0.26</v>
      </c>
      <c r="J1882" s="12">
        <f t="shared" si="422"/>
        <v>6000</v>
      </c>
      <c r="K1882" s="40">
        <f t="shared" si="420"/>
        <v>1560</v>
      </c>
      <c r="L1882" s="73"/>
    </row>
    <row r="1883" spans="1:12" s="25" customFormat="1" x14ac:dyDescent="0.2">
      <c r="A1883" s="10" t="s">
        <v>1785</v>
      </c>
      <c r="B1883" s="1" t="s">
        <v>108</v>
      </c>
      <c r="C1883" s="106" t="s">
        <v>57</v>
      </c>
      <c r="D1883" s="100">
        <v>1</v>
      </c>
      <c r="E1883" s="95">
        <v>18000</v>
      </c>
      <c r="F1883" s="95">
        <v>18000</v>
      </c>
      <c r="G1883" s="92" t="s">
        <v>122</v>
      </c>
      <c r="H1883" s="54"/>
      <c r="I1883" s="38">
        <f t="shared" si="421"/>
        <v>0.13</v>
      </c>
      <c r="J1883" s="12">
        <f t="shared" si="422"/>
        <v>18000</v>
      </c>
      <c r="K1883" s="40">
        <f t="shared" si="420"/>
        <v>2340</v>
      </c>
      <c r="L1883" s="73"/>
    </row>
    <row r="1884" spans="1:12" s="25" customFormat="1" ht="13.5" customHeight="1" x14ac:dyDescent="0.2">
      <c r="A1884" s="10"/>
      <c r="B1884" s="1"/>
      <c r="C1884" s="106"/>
      <c r="D1884" s="100"/>
      <c r="E1884" s="94"/>
      <c r="F1884" s="97">
        <v>356000</v>
      </c>
      <c r="G1884" s="97"/>
      <c r="H1884" s="97" t="s">
        <v>454</v>
      </c>
      <c r="I1884" s="38"/>
      <c r="J1884" s="97"/>
      <c r="K1884" s="97">
        <v>356000</v>
      </c>
      <c r="L1884" s="73"/>
    </row>
    <row r="1885" spans="1:12" s="25" customFormat="1" ht="13.5" x14ac:dyDescent="0.2">
      <c r="A1885" s="10"/>
      <c r="B1885" s="4" t="s">
        <v>397</v>
      </c>
      <c r="C1885" s="109"/>
      <c r="D1885" s="94"/>
      <c r="E1885" s="94"/>
      <c r="F1885" s="96"/>
      <c r="G1885" s="92"/>
      <c r="H1885" s="54"/>
      <c r="I1885" s="38"/>
      <c r="J1885" s="12"/>
      <c r="K1885" s="40"/>
      <c r="L1885" s="73"/>
    </row>
    <row r="1886" spans="1:12" s="25" customFormat="1" x14ac:dyDescent="0.2">
      <c r="A1886" s="10" t="s">
        <v>1777</v>
      </c>
      <c r="B1886" s="1" t="s">
        <v>89</v>
      </c>
      <c r="C1886" s="106" t="s">
        <v>57</v>
      </c>
      <c r="D1886" s="100">
        <v>2</v>
      </c>
      <c r="E1886" s="95">
        <v>45000</v>
      </c>
      <c r="F1886" s="95">
        <v>90000</v>
      </c>
      <c r="G1886" s="92" t="s">
        <v>122</v>
      </c>
      <c r="H1886" s="54"/>
      <c r="I1886" s="38">
        <f t="shared" ref="I1886:I1899" si="423">D1886*0.13</f>
        <v>0.26</v>
      </c>
      <c r="J1886" s="12">
        <f t="shared" ref="J1886:J1899" si="424">E1886</f>
        <v>45000</v>
      </c>
      <c r="K1886" s="40">
        <f t="shared" si="420"/>
        <v>11700</v>
      </c>
      <c r="L1886" s="73"/>
    </row>
    <row r="1887" spans="1:12" s="25" customFormat="1" x14ac:dyDescent="0.2">
      <c r="A1887" s="10" t="s">
        <v>1778</v>
      </c>
      <c r="B1887" s="1" t="s">
        <v>398</v>
      </c>
      <c r="C1887" s="106" t="s">
        <v>57</v>
      </c>
      <c r="D1887" s="100">
        <v>2</v>
      </c>
      <c r="E1887" s="95">
        <v>130000</v>
      </c>
      <c r="F1887" s="95">
        <v>260000</v>
      </c>
      <c r="G1887" s="92" t="s">
        <v>122</v>
      </c>
      <c r="H1887" s="54"/>
      <c r="I1887" s="38">
        <f t="shared" si="423"/>
        <v>0.26</v>
      </c>
      <c r="J1887" s="12">
        <f t="shared" si="424"/>
        <v>130000</v>
      </c>
      <c r="K1887" s="40">
        <f t="shared" si="420"/>
        <v>33800</v>
      </c>
      <c r="L1887" s="73"/>
    </row>
    <row r="1888" spans="1:12" s="25" customFormat="1" ht="12.75" customHeight="1" x14ac:dyDescent="0.2">
      <c r="A1888" s="10" t="s">
        <v>1779</v>
      </c>
      <c r="B1888" s="1" t="s">
        <v>109</v>
      </c>
      <c r="C1888" s="106" t="s">
        <v>57</v>
      </c>
      <c r="D1888" s="100">
        <v>10</v>
      </c>
      <c r="E1888" s="95">
        <v>1800</v>
      </c>
      <c r="F1888" s="95">
        <v>18000</v>
      </c>
      <c r="G1888" s="92" t="s">
        <v>122</v>
      </c>
      <c r="H1888" s="54"/>
      <c r="I1888" s="38">
        <f t="shared" si="423"/>
        <v>1.3</v>
      </c>
      <c r="J1888" s="12">
        <f t="shared" si="424"/>
        <v>1800</v>
      </c>
      <c r="K1888" s="40">
        <f t="shared" si="420"/>
        <v>2340</v>
      </c>
      <c r="L1888" s="73"/>
    </row>
    <row r="1889" spans="1:12" s="25" customFormat="1" ht="12.75" customHeight="1" x14ac:dyDescent="0.2">
      <c r="A1889" s="10" t="s">
        <v>1780</v>
      </c>
      <c r="B1889" s="1" t="s">
        <v>399</v>
      </c>
      <c r="C1889" s="106" t="s">
        <v>57</v>
      </c>
      <c r="D1889" s="100">
        <v>2</v>
      </c>
      <c r="E1889" s="95">
        <v>125000</v>
      </c>
      <c r="F1889" s="95">
        <v>250000</v>
      </c>
      <c r="G1889" s="92" t="s">
        <v>122</v>
      </c>
      <c r="H1889" s="54"/>
      <c r="I1889" s="38">
        <f t="shared" si="423"/>
        <v>0.26</v>
      </c>
      <c r="J1889" s="12">
        <f t="shared" si="424"/>
        <v>125000</v>
      </c>
      <c r="K1889" s="40">
        <f t="shared" si="420"/>
        <v>32500</v>
      </c>
      <c r="L1889" s="73"/>
    </row>
    <row r="1890" spans="1:12" s="25" customFormat="1" ht="12.75" customHeight="1" x14ac:dyDescent="0.2">
      <c r="A1890" s="10" t="s">
        <v>1781</v>
      </c>
      <c r="B1890" s="1" t="s">
        <v>400</v>
      </c>
      <c r="C1890" s="106" t="s">
        <v>57</v>
      </c>
      <c r="D1890" s="100">
        <v>2</v>
      </c>
      <c r="E1890" s="95">
        <v>25000</v>
      </c>
      <c r="F1890" s="95">
        <v>50000</v>
      </c>
      <c r="G1890" s="92" t="s">
        <v>122</v>
      </c>
      <c r="H1890" s="54"/>
      <c r="I1890" s="38">
        <f t="shared" si="423"/>
        <v>0.26</v>
      </c>
      <c r="J1890" s="12">
        <f t="shared" si="424"/>
        <v>25000</v>
      </c>
      <c r="K1890" s="40">
        <f t="shared" si="420"/>
        <v>6500</v>
      </c>
      <c r="L1890" s="73"/>
    </row>
    <row r="1891" spans="1:12" s="25" customFormat="1" x14ac:dyDescent="0.2">
      <c r="A1891" s="10" t="s">
        <v>1782</v>
      </c>
      <c r="B1891" s="1" t="s">
        <v>401</v>
      </c>
      <c r="C1891" s="106" t="s">
        <v>57</v>
      </c>
      <c r="D1891" s="100">
        <v>12</v>
      </c>
      <c r="E1891" s="95">
        <v>14000</v>
      </c>
      <c r="F1891" s="95">
        <v>168000</v>
      </c>
      <c r="G1891" s="92" t="s">
        <v>122</v>
      </c>
      <c r="H1891" s="54"/>
      <c r="I1891" s="38">
        <f t="shared" si="423"/>
        <v>1.56</v>
      </c>
      <c r="J1891" s="12">
        <f t="shared" si="424"/>
        <v>14000</v>
      </c>
      <c r="K1891" s="40">
        <f t="shared" si="420"/>
        <v>21840</v>
      </c>
      <c r="L1891" s="73"/>
    </row>
    <row r="1892" spans="1:12" s="25" customFormat="1" x14ac:dyDescent="0.2">
      <c r="A1892" s="10" t="s">
        <v>1783</v>
      </c>
      <c r="B1892" s="1" t="s">
        <v>98</v>
      </c>
      <c r="C1892" s="106" t="s">
        <v>57</v>
      </c>
      <c r="D1892" s="100">
        <v>4</v>
      </c>
      <c r="E1892" s="95">
        <v>8500</v>
      </c>
      <c r="F1892" s="95">
        <v>34000</v>
      </c>
      <c r="G1892" s="92" t="s">
        <v>122</v>
      </c>
      <c r="H1892" s="54"/>
      <c r="I1892" s="38">
        <f t="shared" si="423"/>
        <v>0.52</v>
      </c>
      <c r="J1892" s="12">
        <f t="shared" si="424"/>
        <v>8500</v>
      </c>
      <c r="K1892" s="40">
        <f t="shared" si="420"/>
        <v>4420</v>
      </c>
      <c r="L1892" s="73"/>
    </row>
    <row r="1893" spans="1:12" s="25" customFormat="1" ht="12.75" customHeight="1" x14ac:dyDescent="0.2">
      <c r="A1893" s="10" t="s">
        <v>1784</v>
      </c>
      <c r="B1893" s="1" t="s">
        <v>106</v>
      </c>
      <c r="C1893" s="106" t="s">
        <v>57</v>
      </c>
      <c r="D1893" s="100">
        <v>4</v>
      </c>
      <c r="E1893" s="95">
        <v>8500</v>
      </c>
      <c r="F1893" s="95">
        <v>34000</v>
      </c>
      <c r="G1893" s="92" t="s">
        <v>122</v>
      </c>
      <c r="H1893" s="54"/>
      <c r="I1893" s="38">
        <f t="shared" si="423"/>
        <v>0.52</v>
      </c>
      <c r="J1893" s="12">
        <f t="shared" si="424"/>
        <v>8500</v>
      </c>
      <c r="K1893" s="40">
        <f t="shared" si="420"/>
        <v>4420</v>
      </c>
      <c r="L1893" s="73"/>
    </row>
    <row r="1894" spans="1:12" s="25" customFormat="1" ht="12.75" customHeight="1" x14ac:dyDescent="0.2">
      <c r="A1894" s="10" t="s">
        <v>1785</v>
      </c>
      <c r="B1894" s="1" t="s">
        <v>110</v>
      </c>
      <c r="C1894" s="106" t="s">
        <v>57</v>
      </c>
      <c r="D1894" s="100">
        <v>1</v>
      </c>
      <c r="E1894" s="95">
        <v>25000</v>
      </c>
      <c r="F1894" s="95">
        <v>25000</v>
      </c>
      <c r="G1894" s="92" t="s">
        <v>122</v>
      </c>
      <c r="H1894" s="54"/>
      <c r="I1894" s="38">
        <f t="shared" si="423"/>
        <v>0.13</v>
      </c>
      <c r="J1894" s="12">
        <f t="shared" si="424"/>
        <v>25000</v>
      </c>
      <c r="K1894" s="40">
        <f t="shared" si="420"/>
        <v>3250</v>
      </c>
      <c r="L1894" s="73"/>
    </row>
    <row r="1895" spans="1:12" s="25" customFormat="1" x14ac:dyDescent="0.2">
      <c r="A1895" s="10" t="s">
        <v>1786</v>
      </c>
      <c r="B1895" s="1" t="s">
        <v>111</v>
      </c>
      <c r="C1895" s="106" t="s">
        <v>57</v>
      </c>
      <c r="D1895" s="100">
        <v>2</v>
      </c>
      <c r="E1895" s="95">
        <v>5200</v>
      </c>
      <c r="F1895" s="95">
        <v>10400</v>
      </c>
      <c r="G1895" s="92" t="s">
        <v>122</v>
      </c>
      <c r="H1895" s="54"/>
      <c r="I1895" s="38">
        <f t="shared" si="423"/>
        <v>0.26</v>
      </c>
      <c r="J1895" s="12">
        <f t="shared" si="424"/>
        <v>5200</v>
      </c>
      <c r="K1895" s="40">
        <f t="shared" si="420"/>
        <v>1352</v>
      </c>
      <c r="L1895" s="73"/>
    </row>
    <row r="1896" spans="1:12" s="25" customFormat="1" x14ac:dyDescent="0.2">
      <c r="A1896" s="10" t="s">
        <v>1787</v>
      </c>
      <c r="B1896" s="1" t="s">
        <v>402</v>
      </c>
      <c r="C1896" s="106" t="s">
        <v>57</v>
      </c>
      <c r="D1896" s="100">
        <v>1</v>
      </c>
      <c r="E1896" s="95">
        <v>20000</v>
      </c>
      <c r="F1896" s="95">
        <v>20000</v>
      </c>
      <c r="G1896" s="92" t="s">
        <v>122</v>
      </c>
      <c r="H1896" s="54"/>
      <c r="I1896" s="38">
        <f t="shared" si="423"/>
        <v>0.13</v>
      </c>
      <c r="J1896" s="12">
        <f t="shared" si="424"/>
        <v>20000</v>
      </c>
      <c r="K1896" s="40">
        <f t="shared" si="420"/>
        <v>2600</v>
      </c>
      <c r="L1896" s="73"/>
    </row>
    <row r="1897" spans="1:12" s="25" customFormat="1" x14ac:dyDescent="0.2">
      <c r="A1897" s="10" t="s">
        <v>1788</v>
      </c>
      <c r="B1897" s="1" t="s">
        <v>127</v>
      </c>
      <c r="C1897" s="106" t="s">
        <v>57</v>
      </c>
      <c r="D1897" s="100">
        <v>1</v>
      </c>
      <c r="E1897" s="95">
        <v>360000</v>
      </c>
      <c r="F1897" s="95">
        <v>360000</v>
      </c>
      <c r="G1897" s="92" t="s">
        <v>122</v>
      </c>
      <c r="H1897" s="54"/>
      <c r="I1897" s="38">
        <f t="shared" si="423"/>
        <v>0.13</v>
      </c>
      <c r="J1897" s="12">
        <f t="shared" si="424"/>
        <v>360000</v>
      </c>
      <c r="K1897" s="40">
        <f t="shared" si="420"/>
        <v>46800</v>
      </c>
      <c r="L1897" s="73"/>
    </row>
    <row r="1898" spans="1:12" s="25" customFormat="1" ht="12.75" customHeight="1" x14ac:dyDescent="0.2">
      <c r="A1898" s="10" t="s">
        <v>1789</v>
      </c>
      <c r="B1898" s="1" t="s">
        <v>217</v>
      </c>
      <c r="C1898" s="106" t="s">
        <v>57</v>
      </c>
      <c r="D1898" s="100">
        <v>1</v>
      </c>
      <c r="E1898" s="95">
        <v>450000</v>
      </c>
      <c r="F1898" s="95">
        <v>450000</v>
      </c>
      <c r="G1898" s="92" t="s">
        <v>122</v>
      </c>
      <c r="H1898" s="54"/>
      <c r="I1898" s="38">
        <f t="shared" si="423"/>
        <v>0.13</v>
      </c>
      <c r="J1898" s="12">
        <f t="shared" si="424"/>
        <v>450000</v>
      </c>
      <c r="K1898" s="40">
        <f t="shared" si="420"/>
        <v>58500</v>
      </c>
      <c r="L1898" s="73"/>
    </row>
    <row r="1899" spans="1:12" s="25" customFormat="1" ht="12.75" customHeight="1" x14ac:dyDescent="0.2">
      <c r="A1899" s="10" t="s">
        <v>1790</v>
      </c>
      <c r="B1899" s="1" t="s">
        <v>112</v>
      </c>
      <c r="C1899" s="106" t="s">
        <v>57</v>
      </c>
      <c r="D1899" s="100">
        <v>4</v>
      </c>
      <c r="E1899" s="95">
        <v>3500</v>
      </c>
      <c r="F1899" s="95">
        <v>14000</v>
      </c>
      <c r="G1899" s="92" t="s">
        <v>122</v>
      </c>
      <c r="H1899" s="54"/>
      <c r="I1899" s="38">
        <f t="shared" si="423"/>
        <v>0.52</v>
      </c>
      <c r="J1899" s="12">
        <f t="shared" si="424"/>
        <v>3500</v>
      </c>
      <c r="K1899" s="40">
        <f t="shared" si="420"/>
        <v>1820</v>
      </c>
      <c r="L1899" s="73"/>
    </row>
    <row r="1900" spans="1:12" s="25" customFormat="1" ht="13.5" x14ac:dyDescent="0.2">
      <c r="A1900" s="10"/>
      <c r="B1900" s="1"/>
      <c r="C1900" s="106"/>
      <c r="D1900" s="100"/>
      <c r="E1900" s="94"/>
      <c r="F1900" s="97">
        <v>1783400</v>
      </c>
      <c r="G1900" s="97"/>
      <c r="H1900" s="97" t="s">
        <v>454</v>
      </c>
      <c r="I1900" s="38"/>
      <c r="J1900" s="97"/>
      <c r="K1900" s="97">
        <v>1783400</v>
      </c>
      <c r="L1900" s="73"/>
    </row>
    <row r="1901" spans="1:12" s="25" customFormat="1" ht="13.5" x14ac:dyDescent="0.2">
      <c r="A1901" s="10"/>
      <c r="B1901" s="4" t="s">
        <v>403</v>
      </c>
      <c r="C1901" s="109"/>
      <c r="D1901" s="94"/>
      <c r="E1901" s="94"/>
      <c r="F1901" s="96"/>
      <c r="G1901" s="92"/>
      <c r="H1901" s="54"/>
      <c r="I1901" s="38"/>
      <c r="J1901" s="12"/>
      <c r="K1901" s="40"/>
      <c r="L1901" s="73"/>
    </row>
    <row r="1902" spans="1:12" s="25" customFormat="1" x14ac:dyDescent="0.2">
      <c r="A1902" s="10" t="s">
        <v>1777</v>
      </c>
      <c r="B1902" s="1" t="s">
        <v>404</v>
      </c>
      <c r="C1902" s="106" t="s">
        <v>57</v>
      </c>
      <c r="D1902" s="100">
        <v>2</v>
      </c>
      <c r="E1902" s="95">
        <v>35000</v>
      </c>
      <c r="F1902" s="95">
        <v>70000</v>
      </c>
      <c r="G1902" s="92" t="s">
        <v>122</v>
      </c>
      <c r="H1902" s="54"/>
      <c r="I1902" s="38">
        <f t="shared" ref="I1902:I1933" si="425">D1902*0.13</f>
        <v>0.26</v>
      </c>
      <c r="J1902" s="12">
        <f t="shared" ref="J1902:J1933" si="426">E1902</f>
        <v>35000</v>
      </c>
      <c r="K1902" s="40">
        <f t="shared" si="420"/>
        <v>9100</v>
      </c>
      <c r="L1902" s="73"/>
    </row>
    <row r="1903" spans="1:12" s="25" customFormat="1" ht="12.75" customHeight="1" x14ac:dyDescent="0.2">
      <c r="A1903" s="10" t="s">
        <v>1778</v>
      </c>
      <c r="B1903" s="1" t="s">
        <v>100</v>
      </c>
      <c r="C1903" s="106" t="s">
        <v>57</v>
      </c>
      <c r="D1903" s="100">
        <v>4</v>
      </c>
      <c r="E1903" s="95">
        <v>4000</v>
      </c>
      <c r="F1903" s="95">
        <v>16000</v>
      </c>
      <c r="G1903" s="92" t="s">
        <v>122</v>
      </c>
      <c r="H1903" s="54"/>
      <c r="I1903" s="38">
        <f t="shared" si="425"/>
        <v>0.52</v>
      </c>
      <c r="J1903" s="12">
        <f t="shared" si="426"/>
        <v>4000</v>
      </c>
      <c r="K1903" s="40">
        <f t="shared" si="420"/>
        <v>2080</v>
      </c>
      <c r="L1903" s="73"/>
    </row>
    <row r="1904" spans="1:12" s="25" customFormat="1" x14ac:dyDescent="0.2">
      <c r="A1904" s="10" t="s">
        <v>1779</v>
      </c>
      <c r="B1904" s="1" t="s">
        <v>97</v>
      </c>
      <c r="C1904" s="106" t="s">
        <v>57</v>
      </c>
      <c r="D1904" s="100">
        <v>2</v>
      </c>
      <c r="E1904" s="95">
        <v>120000</v>
      </c>
      <c r="F1904" s="95">
        <v>240000</v>
      </c>
      <c r="G1904" s="92" t="s">
        <v>122</v>
      </c>
      <c r="H1904" s="54"/>
      <c r="I1904" s="38">
        <f t="shared" si="425"/>
        <v>0.26</v>
      </c>
      <c r="J1904" s="12">
        <f t="shared" si="426"/>
        <v>120000</v>
      </c>
      <c r="K1904" s="40">
        <f t="shared" si="420"/>
        <v>31200</v>
      </c>
      <c r="L1904" s="73"/>
    </row>
    <row r="1905" spans="1:12" s="25" customFormat="1" x14ac:dyDescent="0.2">
      <c r="A1905" s="10" t="s">
        <v>1780</v>
      </c>
      <c r="B1905" s="1" t="s">
        <v>113</v>
      </c>
      <c r="C1905" s="106" t="s">
        <v>57</v>
      </c>
      <c r="D1905" s="100">
        <v>2</v>
      </c>
      <c r="E1905" s="95">
        <v>25000</v>
      </c>
      <c r="F1905" s="95">
        <v>50000</v>
      </c>
      <c r="G1905" s="92" t="s">
        <v>122</v>
      </c>
      <c r="H1905" s="54"/>
      <c r="I1905" s="38">
        <f t="shared" si="425"/>
        <v>0.26</v>
      </c>
      <c r="J1905" s="12">
        <f t="shared" si="426"/>
        <v>25000</v>
      </c>
      <c r="K1905" s="40">
        <f t="shared" si="420"/>
        <v>6500</v>
      </c>
      <c r="L1905" s="73"/>
    </row>
    <row r="1906" spans="1:12" s="25" customFormat="1" x14ac:dyDescent="0.2">
      <c r="A1906" s="10" t="s">
        <v>1781</v>
      </c>
      <c r="B1906" s="1" t="s">
        <v>405</v>
      </c>
      <c r="C1906" s="106" t="s">
        <v>57</v>
      </c>
      <c r="D1906" s="100">
        <v>4</v>
      </c>
      <c r="E1906" s="95">
        <v>4500</v>
      </c>
      <c r="F1906" s="95">
        <v>18000</v>
      </c>
      <c r="G1906" s="92" t="s">
        <v>122</v>
      </c>
      <c r="H1906" s="54"/>
      <c r="I1906" s="38">
        <f t="shared" si="425"/>
        <v>0.52</v>
      </c>
      <c r="J1906" s="12">
        <f t="shared" si="426"/>
        <v>4500</v>
      </c>
      <c r="K1906" s="40">
        <f t="shared" si="420"/>
        <v>2340</v>
      </c>
      <c r="L1906" s="73"/>
    </row>
    <row r="1907" spans="1:12" s="25" customFormat="1" x14ac:dyDescent="0.2">
      <c r="A1907" s="10" t="s">
        <v>1782</v>
      </c>
      <c r="B1907" s="1" t="s">
        <v>547</v>
      </c>
      <c r="C1907" s="106" t="s">
        <v>57</v>
      </c>
      <c r="D1907" s="100">
        <v>4</v>
      </c>
      <c r="E1907" s="95">
        <v>8500</v>
      </c>
      <c r="F1907" s="95">
        <v>34000</v>
      </c>
      <c r="G1907" s="92" t="s">
        <v>122</v>
      </c>
      <c r="H1907" s="54"/>
      <c r="I1907" s="38">
        <f t="shared" si="425"/>
        <v>0.52</v>
      </c>
      <c r="J1907" s="12">
        <f t="shared" si="426"/>
        <v>8500</v>
      </c>
      <c r="K1907" s="40">
        <f t="shared" si="420"/>
        <v>4420</v>
      </c>
      <c r="L1907" s="73"/>
    </row>
    <row r="1908" spans="1:12" s="25" customFormat="1" x14ac:dyDescent="0.2">
      <c r="A1908" s="10" t="s">
        <v>1783</v>
      </c>
      <c r="B1908" s="1" t="s">
        <v>216</v>
      </c>
      <c r="C1908" s="106" t="s">
        <v>57</v>
      </c>
      <c r="D1908" s="100">
        <v>1</v>
      </c>
      <c r="E1908" s="95">
        <v>45000</v>
      </c>
      <c r="F1908" s="95">
        <v>45000</v>
      </c>
      <c r="G1908" s="92" t="s">
        <v>122</v>
      </c>
      <c r="H1908" s="54"/>
      <c r="I1908" s="38">
        <f t="shared" si="425"/>
        <v>0.13</v>
      </c>
      <c r="J1908" s="12">
        <f t="shared" si="426"/>
        <v>45000</v>
      </c>
      <c r="K1908" s="40">
        <f t="shared" si="420"/>
        <v>5850</v>
      </c>
      <c r="L1908" s="73"/>
    </row>
    <row r="1909" spans="1:12" s="25" customFormat="1" x14ac:dyDescent="0.2">
      <c r="A1909" s="10" t="s">
        <v>1784</v>
      </c>
      <c r="B1909" s="1" t="s">
        <v>406</v>
      </c>
      <c r="C1909" s="106" t="s">
        <v>57</v>
      </c>
      <c r="D1909" s="100">
        <v>2</v>
      </c>
      <c r="E1909" s="95">
        <v>12000</v>
      </c>
      <c r="F1909" s="95">
        <v>24000</v>
      </c>
      <c r="G1909" s="92" t="s">
        <v>122</v>
      </c>
      <c r="H1909" s="54"/>
      <c r="I1909" s="38">
        <f t="shared" si="425"/>
        <v>0.26</v>
      </c>
      <c r="J1909" s="12">
        <f t="shared" si="426"/>
        <v>12000</v>
      </c>
      <c r="K1909" s="40">
        <f t="shared" si="420"/>
        <v>3120</v>
      </c>
      <c r="L1909" s="73"/>
    </row>
    <row r="1910" spans="1:12" s="25" customFormat="1" x14ac:dyDescent="0.2">
      <c r="A1910" s="10" t="s">
        <v>1785</v>
      </c>
      <c r="B1910" s="1" t="s">
        <v>196</v>
      </c>
      <c r="C1910" s="106" t="s">
        <v>57</v>
      </c>
      <c r="D1910" s="100">
        <v>8</v>
      </c>
      <c r="E1910" s="95">
        <v>6000</v>
      </c>
      <c r="F1910" s="95">
        <v>48000</v>
      </c>
      <c r="G1910" s="92" t="s">
        <v>122</v>
      </c>
      <c r="H1910" s="54"/>
      <c r="I1910" s="38">
        <f t="shared" si="425"/>
        <v>1.04</v>
      </c>
      <c r="J1910" s="12">
        <f t="shared" si="426"/>
        <v>6000</v>
      </c>
      <c r="K1910" s="40">
        <f t="shared" si="420"/>
        <v>6240</v>
      </c>
      <c r="L1910" s="73"/>
    </row>
    <row r="1911" spans="1:12" s="25" customFormat="1" x14ac:dyDescent="0.2">
      <c r="A1911" s="10" t="s">
        <v>1786</v>
      </c>
      <c r="B1911" s="1" t="s">
        <v>41</v>
      </c>
      <c r="C1911" s="106" t="s">
        <v>57</v>
      </c>
      <c r="D1911" s="100">
        <v>4</v>
      </c>
      <c r="E1911" s="95">
        <v>28000</v>
      </c>
      <c r="F1911" s="95">
        <v>112000</v>
      </c>
      <c r="G1911" s="92" t="s">
        <v>122</v>
      </c>
      <c r="H1911" s="54"/>
      <c r="I1911" s="38">
        <f t="shared" si="425"/>
        <v>0.52</v>
      </c>
      <c r="J1911" s="12">
        <f t="shared" si="426"/>
        <v>28000</v>
      </c>
      <c r="K1911" s="40">
        <f t="shared" si="420"/>
        <v>14560</v>
      </c>
      <c r="L1911" s="73"/>
    </row>
    <row r="1912" spans="1:12" s="25" customFormat="1" x14ac:dyDescent="0.2">
      <c r="A1912" s="10" t="s">
        <v>1787</v>
      </c>
      <c r="B1912" s="1" t="s">
        <v>63</v>
      </c>
      <c r="C1912" s="106" t="s">
        <v>57</v>
      </c>
      <c r="D1912" s="100">
        <v>1</v>
      </c>
      <c r="E1912" s="95">
        <v>7000</v>
      </c>
      <c r="F1912" s="95">
        <v>7000</v>
      </c>
      <c r="G1912" s="92" t="s">
        <v>122</v>
      </c>
      <c r="H1912" s="54"/>
      <c r="I1912" s="38">
        <f t="shared" si="425"/>
        <v>0.13</v>
      </c>
      <c r="J1912" s="12">
        <f t="shared" si="426"/>
        <v>7000</v>
      </c>
      <c r="K1912" s="40">
        <f t="shared" si="420"/>
        <v>910</v>
      </c>
      <c r="L1912" s="73"/>
    </row>
    <row r="1913" spans="1:12" s="25" customFormat="1" x14ac:dyDescent="0.2">
      <c r="A1913" s="10" t="s">
        <v>1788</v>
      </c>
      <c r="B1913" s="1" t="s">
        <v>83</v>
      </c>
      <c r="C1913" s="106" t="s">
        <v>57</v>
      </c>
      <c r="D1913" s="100">
        <v>2</v>
      </c>
      <c r="E1913" s="95">
        <v>45000</v>
      </c>
      <c r="F1913" s="95">
        <v>90000</v>
      </c>
      <c r="G1913" s="92" t="s">
        <v>122</v>
      </c>
      <c r="H1913" s="54"/>
      <c r="I1913" s="38">
        <f t="shared" si="425"/>
        <v>0.26</v>
      </c>
      <c r="J1913" s="12">
        <f t="shared" si="426"/>
        <v>45000</v>
      </c>
      <c r="K1913" s="40">
        <f t="shared" si="420"/>
        <v>11700</v>
      </c>
      <c r="L1913" s="73"/>
    </row>
    <row r="1914" spans="1:12" s="25" customFormat="1" x14ac:dyDescent="0.2">
      <c r="A1914" s="10" t="s">
        <v>1789</v>
      </c>
      <c r="B1914" s="1" t="s">
        <v>139</v>
      </c>
      <c r="C1914" s="106" t="s">
        <v>57</v>
      </c>
      <c r="D1914" s="100">
        <v>4</v>
      </c>
      <c r="E1914" s="95">
        <v>10000</v>
      </c>
      <c r="F1914" s="95">
        <v>40000</v>
      </c>
      <c r="G1914" s="92" t="s">
        <v>122</v>
      </c>
      <c r="H1914" s="54"/>
      <c r="I1914" s="38">
        <f t="shared" si="425"/>
        <v>0.52</v>
      </c>
      <c r="J1914" s="12">
        <f t="shared" si="426"/>
        <v>10000</v>
      </c>
      <c r="K1914" s="40">
        <f t="shared" si="420"/>
        <v>5200</v>
      </c>
      <c r="L1914" s="73"/>
    </row>
    <row r="1915" spans="1:12" s="25" customFormat="1" x14ac:dyDescent="0.2">
      <c r="A1915" s="10" t="s">
        <v>1790</v>
      </c>
      <c r="B1915" s="1" t="s">
        <v>114</v>
      </c>
      <c r="C1915" s="106" t="s">
        <v>57</v>
      </c>
      <c r="D1915" s="100">
        <v>2</v>
      </c>
      <c r="E1915" s="95">
        <v>13500</v>
      </c>
      <c r="F1915" s="95">
        <v>27000</v>
      </c>
      <c r="G1915" s="92" t="s">
        <v>122</v>
      </c>
      <c r="H1915" s="54"/>
      <c r="I1915" s="38">
        <f t="shared" si="425"/>
        <v>0.26</v>
      </c>
      <c r="J1915" s="12">
        <f t="shared" si="426"/>
        <v>13500</v>
      </c>
      <c r="K1915" s="40">
        <f t="shared" si="420"/>
        <v>3510</v>
      </c>
      <c r="L1915" s="73"/>
    </row>
    <row r="1916" spans="1:12" s="25" customFormat="1" x14ac:dyDescent="0.2">
      <c r="A1916" s="10" t="s">
        <v>1791</v>
      </c>
      <c r="B1916" s="1" t="s">
        <v>349</v>
      </c>
      <c r="C1916" s="106" t="s">
        <v>57</v>
      </c>
      <c r="D1916" s="100">
        <v>2</v>
      </c>
      <c r="E1916" s="95">
        <v>18000</v>
      </c>
      <c r="F1916" s="95">
        <v>36000</v>
      </c>
      <c r="G1916" s="92" t="s">
        <v>122</v>
      </c>
      <c r="H1916" s="54"/>
      <c r="I1916" s="38">
        <f t="shared" si="425"/>
        <v>0.26</v>
      </c>
      <c r="J1916" s="12">
        <f t="shared" si="426"/>
        <v>18000</v>
      </c>
      <c r="K1916" s="40">
        <f t="shared" si="420"/>
        <v>4680</v>
      </c>
      <c r="L1916" s="73"/>
    </row>
    <row r="1917" spans="1:12" s="25" customFormat="1" x14ac:dyDescent="0.2">
      <c r="A1917" s="10" t="s">
        <v>1792</v>
      </c>
      <c r="B1917" s="1" t="s">
        <v>115</v>
      </c>
      <c r="C1917" s="106" t="s">
        <v>57</v>
      </c>
      <c r="D1917" s="100">
        <v>1</v>
      </c>
      <c r="E1917" s="95">
        <v>25000</v>
      </c>
      <c r="F1917" s="95">
        <v>25000</v>
      </c>
      <c r="G1917" s="92" t="s">
        <v>122</v>
      </c>
      <c r="H1917" s="54"/>
      <c r="I1917" s="38">
        <f t="shared" si="425"/>
        <v>0.13</v>
      </c>
      <c r="J1917" s="12">
        <f t="shared" si="426"/>
        <v>25000</v>
      </c>
      <c r="K1917" s="40">
        <f t="shared" ref="K1917:K1962" si="427">I1917*J1917</f>
        <v>3250</v>
      </c>
      <c r="L1917" s="73"/>
    </row>
    <row r="1918" spans="1:12" s="25" customFormat="1" x14ac:dyDescent="0.2">
      <c r="A1918" s="10" t="s">
        <v>1793</v>
      </c>
      <c r="B1918" s="1" t="s">
        <v>398</v>
      </c>
      <c r="C1918" s="106" t="s">
        <v>57</v>
      </c>
      <c r="D1918" s="100">
        <v>1</v>
      </c>
      <c r="E1918" s="95">
        <v>140000</v>
      </c>
      <c r="F1918" s="95">
        <v>140000</v>
      </c>
      <c r="G1918" s="92" t="s">
        <v>122</v>
      </c>
      <c r="H1918" s="54"/>
      <c r="I1918" s="38">
        <f t="shared" si="425"/>
        <v>0.13</v>
      </c>
      <c r="J1918" s="12">
        <f t="shared" si="426"/>
        <v>140000</v>
      </c>
      <c r="K1918" s="40">
        <f t="shared" si="427"/>
        <v>18200</v>
      </c>
      <c r="L1918" s="73"/>
    </row>
    <row r="1919" spans="1:12" s="25" customFormat="1" x14ac:dyDescent="0.2">
      <c r="A1919" s="10" t="s">
        <v>1794</v>
      </c>
      <c r="B1919" s="1" t="s">
        <v>407</v>
      </c>
      <c r="C1919" s="106" t="s">
        <v>57</v>
      </c>
      <c r="D1919" s="100">
        <v>4</v>
      </c>
      <c r="E1919" s="95">
        <v>1500</v>
      </c>
      <c r="F1919" s="95">
        <v>6000</v>
      </c>
      <c r="G1919" s="92" t="s">
        <v>122</v>
      </c>
      <c r="H1919" s="54"/>
      <c r="I1919" s="38">
        <f t="shared" si="425"/>
        <v>0.52</v>
      </c>
      <c r="J1919" s="12">
        <f t="shared" si="426"/>
        <v>1500</v>
      </c>
      <c r="K1919" s="40">
        <f t="shared" si="427"/>
        <v>780</v>
      </c>
      <c r="L1919" s="73"/>
    </row>
    <row r="1920" spans="1:12" s="25" customFormat="1" x14ac:dyDescent="0.2">
      <c r="A1920" s="10" t="s">
        <v>1795</v>
      </c>
      <c r="B1920" s="1" t="s">
        <v>386</v>
      </c>
      <c r="C1920" s="106" t="s">
        <v>57</v>
      </c>
      <c r="D1920" s="100">
        <v>2</v>
      </c>
      <c r="E1920" s="95">
        <v>95000</v>
      </c>
      <c r="F1920" s="95">
        <v>190000</v>
      </c>
      <c r="G1920" s="92" t="s">
        <v>122</v>
      </c>
      <c r="H1920" s="54"/>
      <c r="I1920" s="38">
        <f t="shared" si="425"/>
        <v>0.26</v>
      </c>
      <c r="J1920" s="12">
        <f t="shared" si="426"/>
        <v>95000</v>
      </c>
      <c r="K1920" s="40">
        <f t="shared" si="427"/>
        <v>24700</v>
      </c>
      <c r="L1920" s="73"/>
    </row>
    <row r="1921" spans="1:12" s="25" customFormat="1" x14ac:dyDescent="0.2">
      <c r="A1921" s="10" t="s">
        <v>1796</v>
      </c>
      <c r="B1921" s="1" t="s">
        <v>34</v>
      </c>
      <c r="C1921" s="106" t="s">
        <v>57</v>
      </c>
      <c r="D1921" s="100">
        <v>1</v>
      </c>
      <c r="E1921" s="95">
        <v>250000</v>
      </c>
      <c r="F1921" s="95">
        <v>250000</v>
      </c>
      <c r="G1921" s="92" t="s">
        <v>122</v>
      </c>
      <c r="H1921" s="54"/>
      <c r="I1921" s="38">
        <f t="shared" si="425"/>
        <v>0.13</v>
      </c>
      <c r="J1921" s="12">
        <f t="shared" si="426"/>
        <v>250000</v>
      </c>
      <c r="K1921" s="40">
        <f t="shared" si="427"/>
        <v>32500</v>
      </c>
      <c r="L1921" s="73"/>
    </row>
    <row r="1922" spans="1:12" s="25" customFormat="1" ht="24" customHeight="1" x14ac:dyDescent="0.2">
      <c r="A1922" s="10" t="s">
        <v>1797</v>
      </c>
      <c r="B1922" s="1" t="s">
        <v>193</v>
      </c>
      <c r="C1922" s="106" t="s">
        <v>57</v>
      </c>
      <c r="D1922" s="100">
        <v>12</v>
      </c>
      <c r="E1922" s="95">
        <v>12500</v>
      </c>
      <c r="F1922" s="95">
        <v>150000</v>
      </c>
      <c r="G1922" s="92" t="s">
        <v>122</v>
      </c>
      <c r="H1922" s="54"/>
      <c r="I1922" s="38">
        <f t="shared" si="425"/>
        <v>1.56</v>
      </c>
      <c r="J1922" s="12">
        <f t="shared" si="426"/>
        <v>12500</v>
      </c>
      <c r="K1922" s="40">
        <f t="shared" si="427"/>
        <v>19500</v>
      </c>
      <c r="L1922" s="73"/>
    </row>
    <row r="1923" spans="1:12" s="25" customFormat="1" x14ac:dyDescent="0.2">
      <c r="A1923" s="10" t="s">
        <v>1798</v>
      </c>
      <c r="B1923" s="1" t="s">
        <v>116</v>
      </c>
      <c r="C1923" s="106" t="s">
        <v>57</v>
      </c>
      <c r="D1923" s="100">
        <v>4</v>
      </c>
      <c r="E1923" s="95">
        <v>3500</v>
      </c>
      <c r="F1923" s="95">
        <v>14000</v>
      </c>
      <c r="G1923" s="92" t="s">
        <v>122</v>
      </c>
      <c r="H1923" s="54"/>
      <c r="I1923" s="38">
        <f t="shared" si="425"/>
        <v>0.52</v>
      </c>
      <c r="J1923" s="12">
        <f t="shared" si="426"/>
        <v>3500</v>
      </c>
      <c r="K1923" s="40">
        <f t="shared" si="427"/>
        <v>1820</v>
      </c>
      <c r="L1923" s="73"/>
    </row>
    <row r="1924" spans="1:12" s="25" customFormat="1" ht="24" customHeight="1" x14ac:dyDescent="0.2">
      <c r="A1924" s="10" t="s">
        <v>1799</v>
      </c>
      <c r="B1924" s="1" t="s">
        <v>1</v>
      </c>
      <c r="C1924" s="106" t="s">
        <v>57</v>
      </c>
      <c r="D1924" s="100">
        <v>4</v>
      </c>
      <c r="E1924" s="95">
        <v>1500</v>
      </c>
      <c r="F1924" s="95">
        <v>6000</v>
      </c>
      <c r="G1924" s="92" t="s">
        <v>122</v>
      </c>
      <c r="H1924" s="54"/>
      <c r="I1924" s="38">
        <f t="shared" si="425"/>
        <v>0.52</v>
      </c>
      <c r="J1924" s="12">
        <f t="shared" si="426"/>
        <v>1500</v>
      </c>
      <c r="K1924" s="40">
        <f t="shared" si="427"/>
        <v>780</v>
      </c>
      <c r="L1924" s="73"/>
    </row>
    <row r="1925" spans="1:12" s="25" customFormat="1" x14ac:dyDescent="0.2">
      <c r="A1925" s="10" t="s">
        <v>1800</v>
      </c>
      <c r="B1925" s="1" t="s">
        <v>2</v>
      </c>
      <c r="C1925" s="106" t="s">
        <v>57</v>
      </c>
      <c r="D1925" s="100">
        <v>10</v>
      </c>
      <c r="E1925" s="94">
        <v>200</v>
      </c>
      <c r="F1925" s="95">
        <v>2000</v>
      </c>
      <c r="G1925" s="92" t="s">
        <v>122</v>
      </c>
      <c r="H1925" s="54"/>
      <c r="I1925" s="38">
        <f t="shared" si="425"/>
        <v>1.3</v>
      </c>
      <c r="J1925" s="12">
        <f t="shared" si="426"/>
        <v>200</v>
      </c>
      <c r="K1925" s="40">
        <f t="shared" si="427"/>
        <v>260</v>
      </c>
      <c r="L1925" s="73"/>
    </row>
    <row r="1926" spans="1:12" s="25" customFormat="1" x14ac:dyDescent="0.2">
      <c r="A1926" s="10" t="s">
        <v>1801</v>
      </c>
      <c r="B1926" s="1" t="s">
        <v>3</v>
      </c>
      <c r="C1926" s="106" t="s">
        <v>57</v>
      </c>
      <c r="D1926" s="100">
        <v>2</v>
      </c>
      <c r="E1926" s="95">
        <v>3000</v>
      </c>
      <c r="F1926" s="95">
        <v>6000</v>
      </c>
      <c r="G1926" s="92" t="s">
        <v>122</v>
      </c>
      <c r="H1926" s="54"/>
      <c r="I1926" s="38">
        <f t="shared" si="425"/>
        <v>0.26</v>
      </c>
      <c r="J1926" s="12">
        <f t="shared" si="426"/>
        <v>3000</v>
      </c>
      <c r="K1926" s="40">
        <f t="shared" si="427"/>
        <v>780</v>
      </c>
      <c r="L1926" s="73"/>
    </row>
    <row r="1927" spans="1:12" s="25" customFormat="1" x14ac:dyDescent="0.2">
      <c r="A1927" s="10" t="s">
        <v>1802</v>
      </c>
      <c r="B1927" s="1" t="s">
        <v>187</v>
      </c>
      <c r="C1927" s="106" t="s">
        <v>57</v>
      </c>
      <c r="D1927" s="100">
        <v>8</v>
      </c>
      <c r="E1927" s="95">
        <v>8000</v>
      </c>
      <c r="F1927" s="95">
        <v>64000</v>
      </c>
      <c r="G1927" s="92" t="s">
        <v>122</v>
      </c>
      <c r="H1927" s="54"/>
      <c r="I1927" s="38">
        <f t="shared" si="425"/>
        <v>1.04</v>
      </c>
      <c r="J1927" s="12">
        <f t="shared" si="426"/>
        <v>8000</v>
      </c>
      <c r="K1927" s="40">
        <f t="shared" si="427"/>
        <v>8320</v>
      </c>
      <c r="L1927" s="73"/>
    </row>
    <row r="1928" spans="1:12" s="25" customFormat="1" ht="24" customHeight="1" x14ac:dyDescent="0.2">
      <c r="A1928" s="10" t="s">
        <v>1803</v>
      </c>
      <c r="B1928" s="1" t="s">
        <v>98</v>
      </c>
      <c r="C1928" s="106" t="s">
        <v>57</v>
      </c>
      <c r="D1928" s="100">
        <v>8</v>
      </c>
      <c r="E1928" s="95">
        <v>8000</v>
      </c>
      <c r="F1928" s="95">
        <v>64000</v>
      </c>
      <c r="G1928" s="92" t="s">
        <v>122</v>
      </c>
      <c r="H1928" s="54"/>
      <c r="I1928" s="38">
        <f t="shared" si="425"/>
        <v>1.04</v>
      </c>
      <c r="J1928" s="12">
        <f t="shared" si="426"/>
        <v>8000</v>
      </c>
      <c r="K1928" s="40">
        <f t="shared" si="427"/>
        <v>8320</v>
      </c>
      <c r="L1928" s="73"/>
    </row>
    <row r="1929" spans="1:12" s="25" customFormat="1" ht="24" customHeight="1" x14ac:dyDescent="0.2">
      <c r="A1929" s="10" t="s">
        <v>1804</v>
      </c>
      <c r="B1929" s="1" t="s">
        <v>279</v>
      </c>
      <c r="C1929" s="106" t="s">
        <v>57</v>
      </c>
      <c r="D1929" s="100">
        <v>10</v>
      </c>
      <c r="E1929" s="95">
        <v>4000</v>
      </c>
      <c r="F1929" s="95">
        <v>40000</v>
      </c>
      <c r="G1929" s="92" t="s">
        <v>122</v>
      </c>
      <c r="H1929" s="54"/>
      <c r="I1929" s="38">
        <f t="shared" si="425"/>
        <v>1.3</v>
      </c>
      <c r="J1929" s="12">
        <f t="shared" si="426"/>
        <v>4000</v>
      </c>
      <c r="K1929" s="40">
        <f t="shared" si="427"/>
        <v>5200</v>
      </c>
      <c r="L1929" s="73"/>
    </row>
    <row r="1930" spans="1:12" s="25" customFormat="1" ht="24" customHeight="1" x14ac:dyDescent="0.2">
      <c r="A1930" s="10" t="s">
        <v>1805</v>
      </c>
      <c r="B1930" s="1" t="s">
        <v>140</v>
      </c>
      <c r="C1930" s="106" t="s">
        <v>57</v>
      </c>
      <c r="D1930" s="100">
        <v>2</v>
      </c>
      <c r="E1930" s="95">
        <v>18000</v>
      </c>
      <c r="F1930" s="95">
        <v>36000</v>
      </c>
      <c r="G1930" s="92" t="s">
        <v>122</v>
      </c>
      <c r="H1930" s="54"/>
      <c r="I1930" s="38">
        <f t="shared" si="425"/>
        <v>0.26</v>
      </c>
      <c r="J1930" s="12">
        <f t="shared" si="426"/>
        <v>18000</v>
      </c>
      <c r="K1930" s="40">
        <f t="shared" si="427"/>
        <v>4680</v>
      </c>
      <c r="L1930" s="73"/>
    </row>
    <row r="1931" spans="1:12" s="25" customFormat="1" x14ac:dyDescent="0.2">
      <c r="A1931" s="10" t="s">
        <v>1806</v>
      </c>
      <c r="B1931" s="1" t="s">
        <v>141</v>
      </c>
      <c r="C1931" s="106" t="s">
        <v>57</v>
      </c>
      <c r="D1931" s="100">
        <v>1</v>
      </c>
      <c r="E1931" s="95">
        <v>130000</v>
      </c>
      <c r="F1931" s="95">
        <v>130000</v>
      </c>
      <c r="G1931" s="92" t="s">
        <v>122</v>
      </c>
      <c r="H1931" s="54"/>
      <c r="I1931" s="38">
        <f t="shared" si="425"/>
        <v>0.13</v>
      </c>
      <c r="J1931" s="12">
        <f t="shared" si="426"/>
        <v>130000</v>
      </c>
      <c r="K1931" s="40">
        <f t="shared" si="427"/>
        <v>16900</v>
      </c>
      <c r="L1931" s="73"/>
    </row>
    <row r="1932" spans="1:12" s="25" customFormat="1" x14ac:dyDescent="0.2">
      <c r="A1932" s="10" t="s">
        <v>1807</v>
      </c>
      <c r="B1932" s="1" t="s">
        <v>127</v>
      </c>
      <c r="C1932" s="106" t="s">
        <v>57</v>
      </c>
      <c r="D1932" s="100">
        <v>1</v>
      </c>
      <c r="E1932" s="95">
        <v>355000</v>
      </c>
      <c r="F1932" s="95">
        <v>355000</v>
      </c>
      <c r="G1932" s="92" t="s">
        <v>122</v>
      </c>
      <c r="H1932" s="54"/>
      <c r="I1932" s="38">
        <f t="shared" si="425"/>
        <v>0.13</v>
      </c>
      <c r="J1932" s="12">
        <f t="shared" si="426"/>
        <v>355000</v>
      </c>
      <c r="K1932" s="40">
        <f t="shared" si="427"/>
        <v>46150</v>
      </c>
      <c r="L1932" s="73"/>
    </row>
    <row r="1933" spans="1:12" s="25" customFormat="1" ht="24" customHeight="1" x14ac:dyDescent="0.2">
      <c r="A1933" s="10" t="s">
        <v>1808</v>
      </c>
      <c r="B1933" s="1" t="s">
        <v>27</v>
      </c>
      <c r="C1933" s="106" t="s">
        <v>57</v>
      </c>
      <c r="D1933" s="100">
        <v>1</v>
      </c>
      <c r="E1933" s="95">
        <v>45000</v>
      </c>
      <c r="F1933" s="95">
        <v>45000</v>
      </c>
      <c r="G1933" s="92" t="s">
        <v>122</v>
      </c>
      <c r="H1933" s="54"/>
      <c r="I1933" s="38">
        <f t="shared" si="425"/>
        <v>0.13</v>
      </c>
      <c r="J1933" s="12">
        <f t="shared" si="426"/>
        <v>45000</v>
      </c>
      <c r="K1933" s="40">
        <f t="shared" si="427"/>
        <v>5850</v>
      </c>
      <c r="L1933" s="73"/>
    </row>
    <row r="1934" spans="1:12" s="25" customFormat="1" ht="24" customHeight="1" x14ac:dyDescent="0.2">
      <c r="A1934" s="10"/>
      <c r="B1934" s="1"/>
      <c r="C1934" s="106"/>
      <c r="D1934" s="100"/>
      <c r="E1934" s="94"/>
      <c r="F1934" s="97">
        <v>2380000</v>
      </c>
      <c r="G1934" s="97"/>
      <c r="H1934" s="97" t="s">
        <v>454</v>
      </c>
      <c r="I1934" s="38"/>
      <c r="J1934" s="97"/>
      <c r="K1934" s="97">
        <v>2380000</v>
      </c>
      <c r="L1934" s="73"/>
    </row>
    <row r="1935" spans="1:12" s="25" customFormat="1" x14ac:dyDescent="0.2">
      <c r="A1935" s="10"/>
      <c r="B1935" s="5" t="s">
        <v>408</v>
      </c>
      <c r="C1935" s="106"/>
      <c r="D1935" s="100"/>
      <c r="E1935" s="94"/>
      <c r="F1935" s="110"/>
      <c r="G1935" s="92"/>
      <c r="H1935" s="54"/>
      <c r="I1935" s="38"/>
      <c r="J1935" s="12"/>
      <c r="K1935" s="40"/>
      <c r="L1935" s="73"/>
    </row>
    <row r="1936" spans="1:12" s="25" customFormat="1" x14ac:dyDescent="0.2">
      <c r="A1936" s="10" t="s">
        <v>1777</v>
      </c>
      <c r="B1936" s="1" t="s">
        <v>409</v>
      </c>
      <c r="C1936" s="106" t="s">
        <v>57</v>
      </c>
      <c r="D1936" s="100">
        <v>1</v>
      </c>
      <c r="E1936" s="95">
        <v>50000</v>
      </c>
      <c r="F1936" s="95">
        <v>50000</v>
      </c>
      <c r="G1936" s="92" t="s">
        <v>122</v>
      </c>
      <c r="H1936" s="54"/>
      <c r="I1936" s="38">
        <f t="shared" ref="I1936:I1955" si="428">D1936*0.13</f>
        <v>0.13</v>
      </c>
      <c r="J1936" s="12">
        <f t="shared" ref="J1936:J1955" si="429">E1936</f>
        <v>50000</v>
      </c>
      <c r="K1936" s="40">
        <f t="shared" si="427"/>
        <v>6500</v>
      </c>
      <c r="L1936" s="73"/>
    </row>
    <row r="1937" spans="1:12" s="25" customFormat="1" ht="24" customHeight="1" x14ac:dyDescent="0.2">
      <c r="A1937" s="10" t="s">
        <v>1778</v>
      </c>
      <c r="B1937" s="1" t="s">
        <v>178</v>
      </c>
      <c r="C1937" s="106" t="s">
        <v>57</v>
      </c>
      <c r="D1937" s="100">
        <v>4</v>
      </c>
      <c r="E1937" s="95">
        <v>20000</v>
      </c>
      <c r="F1937" s="95">
        <v>80000</v>
      </c>
      <c r="G1937" s="92" t="s">
        <v>122</v>
      </c>
      <c r="H1937" s="54"/>
      <c r="I1937" s="38">
        <f t="shared" si="428"/>
        <v>0.52</v>
      </c>
      <c r="J1937" s="12">
        <f t="shared" si="429"/>
        <v>20000</v>
      </c>
      <c r="K1937" s="40">
        <f t="shared" si="427"/>
        <v>10400</v>
      </c>
      <c r="L1937" s="73"/>
    </row>
    <row r="1938" spans="1:12" s="25" customFormat="1" x14ac:dyDescent="0.2">
      <c r="A1938" s="10" t="s">
        <v>1779</v>
      </c>
      <c r="B1938" s="1" t="s">
        <v>410</v>
      </c>
      <c r="C1938" s="106" t="s">
        <v>57</v>
      </c>
      <c r="D1938" s="100">
        <v>10</v>
      </c>
      <c r="E1938" s="95">
        <v>12000</v>
      </c>
      <c r="F1938" s="95">
        <v>120000</v>
      </c>
      <c r="G1938" s="92" t="s">
        <v>122</v>
      </c>
      <c r="H1938" s="54"/>
      <c r="I1938" s="38">
        <f t="shared" si="428"/>
        <v>1.3</v>
      </c>
      <c r="J1938" s="12">
        <f t="shared" si="429"/>
        <v>12000</v>
      </c>
      <c r="K1938" s="40">
        <f t="shared" si="427"/>
        <v>15600</v>
      </c>
      <c r="L1938" s="73"/>
    </row>
    <row r="1939" spans="1:12" s="25" customFormat="1" ht="24" customHeight="1" x14ac:dyDescent="0.2">
      <c r="A1939" s="10" t="s">
        <v>1780</v>
      </c>
      <c r="B1939" s="1" t="s">
        <v>100</v>
      </c>
      <c r="C1939" s="106" t="s">
        <v>57</v>
      </c>
      <c r="D1939" s="100">
        <v>12</v>
      </c>
      <c r="E1939" s="95">
        <v>12000</v>
      </c>
      <c r="F1939" s="95">
        <v>144000</v>
      </c>
      <c r="G1939" s="92" t="s">
        <v>122</v>
      </c>
      <c r="H1939" s="54"/>
      <c r="I1939" s="38">
        <f t="shared" si="428"/>
        <v>1.56</v>
      </c>
      <c r="J1939" s="12">
        <f t="shared" si="429"/>
        <v>12000</v>
      </c>
      <c r="K1939" s="40">
        <f t="shared" si="427"/>
        <v>18720</v>
      </c>
      <c r="L1939" s="73"/>
    </row>
    <row r="1940" spans="1:12" s="25" customFormat="1" x14ac:dyDescent="0.2">
      <c r="A1940" s="10" t="s">
        <v>1781</v>
      </c>
      <c r="B1940" s="1" t="s">
        <v>179</v>
      </c>
      <c r="C1940" s="106" t="s">
        <v>57</v>
      </c>
      <c r="D1940" s="100">
        <v>8</v>
      </c>
      <c r="E1940" s="95">
        <v>12000</v>
      </c>
      <c r="F1940" s="95">
        <v>96000</v>
      </c>
      <c r="G1940" s="92" t="s">
        <v>122</v>
      </c>
      <c r="H1940" s="54"/>
      <c r="I1940" s="38">
        <f t="shared" si="428"/>
        <v>1.04</v>
      </c>
      <c r="J1940" s="12">
        <f t="shared" si="429"/>
        <v>12000</v>
      </c>
      <c r="K1940" s="40">
        <f t="shared" si="427"/>
        <v>12480</v>
      </c>
      <c r="L1940" s="73"/>
    </row>
    <row r="1941" spans="1:12" s="25" customFormat="1" ht="12.75" customHeight="1" x14ac:dyDescent="0.2">
      <c r="A1941" s="10" t="s">
        <v>1782</v>
      </c>
      <c r="B1941" s="1" t="s">
        <v>411</v>
      </c>
      <c r="C1941" s="106" t="s">
        <v>57</v>
      </c>
      <c r="D1941" s="100">
        <v>1</v>
      </c>
      <c r="E1941" s="95">
        <v>65000</v>
      </c>
      <c r="F1941" s="95">
        <v>65000</v>
      </c>
      <c r="G1941" s="92" t="s">
        <v>122</v>
      </c>
      <c r="H1941" s="54"/>
      <c r="I1941" s="38">
        <f t="shared" si="428"/>
        <v>0.13</v>
      </c>
      <c r="J1941" s="12">
        <f t="shared" si="429"/>
        <v>65000</v>
      </c>
      <c r="K1941" s="40">
        <f t="shared" si="427"/>
        <v>8450</v>
      </c>
      <c r="L1941" s="73"/>
    </row>
    <row r="1942" spans="1:12" s="25" customFormat="1" x14ac:dyDescent="0.2">
      <c r="A1942" s="10" t="s">
        <v>1783</v>
      </c>
      <c r="B1942" s="1" t="s">
        <v>412</v>
      </c>
      <c r="C1942" s="106" t="s">
        <v>57</v>
      </c>
      <c r="D1942" s="100">
        <v>1</v>
      </c>
      <c r="E1942" s="95">
        <v>70000</v>
      </c>
      <c r="F1942" s="95">
        <v>70000</v>
      </c>
      <c r="G1942" s="92" t="s">
        <v>122</v>
      </c>
      <c r="H1942" s="54"/>
      <c r="I1942" s="38">
        <f t="shared" si="428"/>
        <v>0.13</v>
      </c>
      <c r="J1942" s="12">
        <f t="shared" si="429"/>
        <v>70000</v>
      </c>
      <c r="K1942" s="40">
        <f t="shared" si="427"/>
        <v>9100</v>
      </c>
      <c r="L1942" s="73"/>
    </row>
    <row r="1943" spans="1:12" s="25" customFormat="1" ht="24" customHeight="1" x14ac:dyDescent="0.2">
      <c r="A1943" s="10" t="s">
        <v>1784</v>
      </c>
      <c r="B1943" s="1" t="s">
        <v>280</v>
      </c>
      <c r="C1943" s="106" t="s">
        <v>57</v>
      </c>
      <c r="D1943" s="100">
        <v>8</v>
      </c>
      <c r="E1943" s="95">
        <v>12000</v>
      </c>
      <c r="F1943" s="95">
        <v>96000</v>
      </c>
      <c r="G1943" s="92" t="s">
        <v>122</v>
      </c>
      <c r="H1943" s="54"/>
      <c r="I1943" s="38">
        <f t="shared" si="428"/>
        <v>1.04</v>
      </c>
      <c r="J1943" s="12">
        <f t="shared" si="429"/>
        <v>12000</v>
      </c>
      <c r="K1943" s="40">
        <f t="shared" si="427"/>
        <v>12480</v>
      </c>
      <c r="L1943" s="73"/>
    </row>
    <row r="1944" spans="1:12" s="25" customFormat="1" x14ac:dyDescent="0.2">
      <c r="A1944" s="10" t="s">
        <v>1785</v>
      </c>
      <c r="B1944" s="1" t="s">
        <v>413</v>
      </c>
      <c r="C1944" s="106" t="s">
        <v>57</v>
      </c>
      <c r="D1944" s="100">
        <v>10</v>
      </c>
      <c r="E1944" s="95">
        <v>1500</v>
      </c>
      <c r="F1944" s="95">
        <v>15000</v>
      </c>
      <c r="G1944" s="92" t="s">
        <v>122</v>
      </c>
      <c r="H1944" s="54"/>
      <c r="I1944" s="38">
        <f t="shared" si="428"/>
        <v>1.3</v>
      </c>
      <c r="J1944" s="12">
        <f t="shared" si="429"/>
        <v>1500</v>
      </c>
      <c r="K1944" s="40">
        <f t="shared" si="427"/>
        <v>1950</v>
      </c>
      <c r="L1944" s="73"/>
    </row>
    <row r="1945" spans="1:12" s="25" customFormat="1" x14ac:dyDescent="0.2">
      <c r="A1945" s="10" t="s">
        <v>1786</v>
      </c>
      <c r="B1945" s="1" t="s">
        <v>180</v>
      </c>
      <c r="C1945" s="106" t="s">
        <v>57</v>
      </c>
      <c r="D1945" s="100">
        <v>10</v>
      </c>
      <c r="E1945" s="95">
        <v>10000</v>
      </c>
      <c r="F1945" s="95">
        <v>100000</v>
      </c>
      <c r="G1945" s="92" t="s">
        <v>122</v>
      </c>
      <c r="H1945" s="54"/>
      <c r="I1945" s="38">
        <f t="shared" si="428"/>
        <v>1.3</v>
      </c>
      <c r="J1945" s="12">
        <f t="shared" si="429"/>
        <v>10000</v>
      </c>
      <c r="K1945" s="40">
        <f t="shared" si="427"/>
        <v>13000</v>
      </c>
      <c r="L1945" s="73"/>
    </row>
    <row r="1946" spans="1:12" s="25" customFormat="1" x14ac:dyDescent="0.2">
      <c r="A1946" s="10" t="s">
        <v>1787</v>
      </c>
      <c r="B1946" s="1" t="s">
        <v>181</v>
      </c>
      <c r="C1946" s="106" t="s">
        <v>57</v>
      </c>
      <c r="D1946" s="100">
        <v>1</v>
      </c>
      <c r="E1946" s="95">
        <v>20000</v>
      </c>
      <c r="F1946" s="95">
        <v>20000</v>
      </c>
      <c r="G1946" s="92" t="s">
        <v>122</v>
      </c>
      <c r="H1946" s="54"/>
      <c r="I1946" s="38">
        <f t="shared" si="428"/>
        <v>0.13</v>
      </c>
      <c r="J1946" s="12">
        <f t="shared" si="429"/>
        <v>20000</v>
      </c>
      <c r="K1946" s="40">
        <f t="shared" si="427"/>
        <v>2600</v>
      </c>
      <c r="L1946" s="73"/>
    </row>
    <row r="1947" spans="1:12" s="25" customFormat="1" x14ac:dyDescent="0.2">
      <c r="A1947" s="10" t="s">
        <v>1788</v>
      </c>
      <c r="B1947" s="1" t="s">
        <v>182</v>
      </c>
      <c r="C1947" s="106" t="s">
        <v>57</v>
      </c>
      <c r="D1947" s="100">
        <v>1</v>
      </c>
      <c r="E1947" s="95">
        <v>28000</v>
      </c>
      <c r="F1947" s="95">
        <v>28000</v>
      </c>
      <c r="G1947" s="92" t="s">
        <v>122</v>
      </c>
      <c r="H1947" s="54"/>
      <c r="I1947" s="38">
        <f t="shared" si="428"/>
        <v>0.13</v>
      </c>
      <c r="J1947" s="12">
        <f t="shared" si="429"/>
        <v>28000</v>
      </c>
      <c r="K1947" s="40">
        <f t="shared" si="427"/>
        <v>3640</v>
      </c>
      <c r="L1947" s="73"/>
    </row>
    <row r="1948" spans="1:12" s="25" customFormat="1" x14ac:dyDescent="0.2">
      <c r="A1948" s="10" t="s">
        <v>1789</v>
      </c>
      <c r="B1948" s="1" t="s">
        <v>281</v>
      </c>
      <c r="C1948" s="106" t="s">
        <v>57</v>
      </c>
      <c r="D1948" s="100">
        <v>1</v>
      </c>
      <c r="E1948" s="95">
        <v>550000</v>
      </c>
      <c r="F1948" s="95">
        <v>550000</v>
      </c>
      <c r="G1948" s="92" t="s">
        <v>122</v>
      </c>
      <c r="H1948" s="54"/>
      <c r="I1948" s="38">
        <f t="shared" si="428"/>
        <v>0.13</v>
      </c>
      <c r="J1948" s="12">
        <f t="shared" si="429"/>
        <v>550000</v>
      </c>
      <c r="K1948" s="40">
        <f t="shared" si="427"/>
        <v>71500</v>
      </c>
      <c r="L1948" s="73"/>
    </row>
    <row r="1949" spans="1:12" s="25" customFormat="1" x14ac:dyDescent="0.2">
      <c r="A1949" s="10" t="s">
        <v>1790</v>
      </c>
      <c r="B1949" s="1" t="s">
        <v>35</v>
      </c>
      <c r="C1949" s="106" t="s">
        <v>57</v>
      </c>
      <c r="D1949" s="100">
        <v>6</v>
      </c>
      <c r="E1949" s="95">
        <v>15000</v>
      </c>
      <c r="F1949" s="95">
        <v>90000</v>
      </c>
      <c r="G1949" s="92" t="s">
        <v>122</v>
      </c>
      <c r="H1949" s="54"/>
      <c r="I1949" s="38">
        <f t="shared" si="428"/>
        <v>0.78</v>
      </c>
      <c r="J1949" s="12">
        <f t="shared" si="429"/>
        <v>15000</v>
      </c>
      <c r="K1949" s="40">
        <f t="shared" si="427"/>
        <v>11700</v>
      </c>
      <c r="L1949" s="73"/>
    </row>
    <row r="1950" spans="1:12" s="25" customFormat="1" x14ac:dyDescent="0.2">
      <c r="A1950" s="10" t="s">
        <v>1791</v>
      </c>
      <c r="B1950" s="1" t="s">
        <v>414</v>
      </c>
      <c r="C1950" s="106" t="s">
        <v>57</v>
      </c>
      <c r="D1950" s="100">
        <v>1</v>
      </c>
      <c r="E1950" s="95">
        <v>75000</v>
      </c>
      <c r="F1950" s="95">
        <v>75000</v>
      </c>
      <c r="G1950" s="92" t="s">
        <v>122</v>
      </c>
      <c r="H1950" s="54"/>
      <c r="I1950" s="38">
        <f t="shared" si="428"/>
        <v>0.13</v>
      </c>
      <c r="J1950" s="12">
        <f t="shared" si="429"/>
        <v>75000</v>
      </c>
      <c r="K1950" s="40">
        <f t="shared" si="427"/>
        <v>9750</v>
      </c>
      <c r="L1950" s="73"/>
    </row>
    <row r="1951" spans="1:12" s="25" customFormat="1" x14ac:dyDescent="0.2">
      <c r="A1951" s="10" t="s">
        <v>1792</v>
      </c>
      <c r="B1951" s="1" t="s">
        <v>196</v>
      </c>
      <c r="C1951" s="106" t="s">
        <v>57</v>
      </c>
      <c r="D1951" s="100">
        <v>24</v>
      </c>
      <c r="E1951" s="95">
        <v>7000</v>
      </c>
      <c r="F1951" s="95">
        <v>168000</v>
      </c>
      <c r="G1951" s="92" t="s">
        <v>122</v>
      </c>
      <c r="H1951" s="54"/>
      <c r="I1951" s="38">
        <f t="shared" si="428"/>
        <v>3.12</v>
      </c>
      <c r="J1951" s="12">
        <f t="shared" si="429"/>
        <v>7000</v>
      </c>
      <c r="K1951" s="40">
        <f t="shared" si="427"/>
        <v>21840</v>
      </c>
      <c r="L1951" s="73"/>
    </row>
    <row r="1952" spans="1:12" s="25" customFormat="1" ht="13.5" x14ac:dyDescent="0.2">
      <c r="A1952" s="10" t="s">
        <v>1793</v>
      </c>
      <c r="B1952" s="1" t="s">
        <v>262</v>
      </c>
      <c r="C1952" s="106" t="s">
        <v>57</v>
      </c>
      <c r="D1952" s="100">
        <v>4</v>
      </c>
      <c r="E1952" s="95">
        <v>6500</v>
      </c>
      <c r="F1952" s="95">
        <v>26000</v>
      </c>
      <c r="G1952" s="92" t="s">
        <v>122</v>
      </c>
      <c r="H1952" s="22"/>
      <c r="I1952" s="38">
        <f t="shared" si="428"/>
        <v>0.52</v>
      </c>
      <c r="J1952" s="12">
        <f t="shared" si="429"/>
        <v>6500</v>
      </c>
      <c r="K1952" s="40">
        <f t="shared" si="427"/>
        <v>3380</v>
      </c>
      <c r="L1952" s="73"/>
    </row>
    <row r="1953" spans="1:12" s="25" customFormat="1" x14ac:dyDescent="0.2">
      <c r="A1953" s="10" t="s">
        <v>1794</v>
      </c>
      <c r="B1953" s="1" t="s">
        <v>415</v>
      </c>
      <c r="C1953" s="106" t="s">
        <v>57</v>
      </c>
      <c r="D1953" s="100">
        <v>1</v>
      </c>
      <c r="E1953" s="95">
        <v>45000</v>
      </c>
      <c r="F1953" s="95">
        <v>45000</v>
      </c>
      <c r="G1953" s="92" t="s">
        <v>122</v>
      </c>
      <c r="H1953" s="14" t="str">
        <f>IF(F1953&gt;=3024000,"тендер"," ")</f>
        <v xml:space="preserve"> </v>
      </c>
      <c r="I1953" s="38">
        <f t="shared" si="428"/>
        <v>0.13</v>
      </c>
      <c r="J1953" s="12">
        <f t="shared" si="429"/>
        <v>45000</v>
      </c>
      <c r="K1953" s="40">
        <f t="shared" si="427"/>
        <v>5850</v>
      </c>
      <c r="L1953" s="73">
        <v>60000</v>
      </c>
    </row>
    <row r="1954" spans="1:12" s="25" customFormat="1" x14ac:dyDescent="0.2">
      <c r="A1954" s="10" t="s">
        <v>1795</v>
      </c>
      <c r="B1954" s="1" t="s">
        <v>416</v>
      </c>
      <c r="C1954" s="106" t="s">
        <v>57</v>
      </c>
      <c r="D1954" s="100">
        <v>1</v>
      </c>
      <c r="E1954" s="95">
        <v>145000</v>
      </c>
      <c r="F1954" s="95">
        <v>145000</v>
      </c>
      <c r="G1954" s="92" t="s">
        <v>122</v>
      </c>
      <c r="H1954" s="14" t="str">
        <f>IF(F1954&gt;=3024000,"тендер"," ")</f>
        <v xml:space="preserve"> </v>
      </c>
      <c r="I1954" s="38">
        <f t="shared" si="428"/>
        <v>0.13</v>
      </c>
      <c r="J1954" s="12">
        <f t="shared" si="429"/>
        <v>145000</v>
      </c>
      <c r="K1954" s="40">
        <f t="shared" si="427"/>
        <v>18850</v>
      </c>
      <c r="L1954" s="73">
        <v>56000</v>
      </c>
    </row>
    <row r="1955" spans="1:12" s="25" customFormat="1" x14ac:dyDescent="0.2">
      <c r="A1955" s="10" t="s">
        <v>1796</v>
      </c>
      <c r="B1955" s="1" t="s">
        <v>282</v>
      </c>
      <c r="C1955" s="106" t="s">
        <v>57</v>
      </c>
      <c r="D1955" s="100">
        <v>1</v>
      </c>
      <c r="E1955" s="95">
        <v>2200000</v>
      </c>
      <c r="F1955" s="95">
        <v>2200000</v>
      </c>
      <c r="G1955" s="92" t="s">
        <v>122</v>
      </c>
      <c r="H1955" s="14" t="str">
        <f>IF(F1955&gt;=3024000,"тендер"," ")</f>
        <v xml:space="preserve"> </v>
      </c>
      <c r="I1955" s="38">
        <f t="shared" si="428"/>
        <v>0.13</v>
      </c>
      <c r="J1955" s="12">
        <f t="shared" si="429"/>
        <v>2200000</v>
      </c>
      <c r="K1955" s="40">
        <f t="shared" si="427"/>
        <v>286000</v>
      </c>
      <c r="L1955" s="73">
        <v>40000</v>
      </c>
    </row>
    <row r="1956" spans="1:12" s="25" customFormat="1" ht="13.5" x14ac:dyDescent="0.2">
      <c r="A1956" s="10"/>
      <c r="B1956" s="1"/>
      <c r="C1956" s="106"/>
      <c r="D1956" s="100"/>
      <c r="E1956" s="94"/>
      <c r="F1956" s="97">
        <v>4183000</v>
      </c>
      <c r="G1956" s="97"/>
      <c r="H1956" s="97" t="s">
        <v>454</v>
      </c>
      <c r="I1956" s="38"/>
      <c r="J1956" s="97"/>
      <c r="K1956" s="97">
        <v>4183000</v>
      </c>
      <c r="L1956" s="73">
        <v>95000</v>
      </c>
    </row>
    <row r="1957" spans="1:12" s="25" customFormat="1" ht="13.5" x14ac:dyDescent="0.2">
      <c r="A1957" s="10"/>
      <c r="B1957" s="4" t="s">
        <v>345</v>
      </c>
      <c r="C1957" s="109"/>
      <c r="D1957" s="94"/>
      <c r="E1957" s="94"/>
      <c r="F1957" s="97">
        <f>F1958</f>
        <v>700000</v>
      </c>
      <c r="G1957" s="97"/>
      <c r="H1957" s="97" t="s">
        <v>454</v>
      </c>
      <c r="I1957" s="38"/>
      <c r="J1957" s="97"/>
      <c r="K1957" s="97">
        <f>K1958</f>
        <v>91000</v>
      </c>
      <c r="L1957" s="73">
        <v>58000</v>
      </c>
    </row>
    <row r="1958" spans="1:12" s="25" customFormat="1" x14ac:dyDescent="0.2">
      <c r="A1958" s="10" t="s">
        <v>1777</v>
      </c>
      <c r="B1958" s="1" t="s">
        <v>1728</v>
      </c>
      <c r="C1958" s="106" t="s">
        <v>57</v>
      </c>
      <c r="D1958" s="100">
        <v>1</v>
      </c>
      <c r="E1958" s="95">
        <v>700000</v>
      </c>
      <c r="F1958" s="95">
        <v>700000</v>
      </c>
      <c r="G1958" s="92" t="s">
        <v>122</v>
      </c>
      <c r="H1958" s="14" t="str">
        <f>IF(F1958&gt;=3024000,"тендер"," ")</f>
        <v xml:space="preserve"> </v>
      </c>
      <c r="I1958" s="38">
        <f>D1958*0.13</f>
        <v>0.13</v>
      </c>
      <c r="J1958" s="12">
        <f>E1958</f>
        <v>700000</v>
      </c>
      <c r="K1958" s="40">
        <f t="shared" si="427"/>
        <v>91000</v>
      </c>
      <c r="L1958" s="73">
        <v>170000</v>
      </c>
    </row>
    <row r="1959" spans="1:12" s="25" customFormat="1" ht="13.5" x14ac:dyDescent="0.2">
      <c r="A1959" s="10"/>
      <c r="B1959" s="1"/>
      <c r="C1959" s="106"/>
      <c r="D1959" s="100"/>
      <c r="E1959" s="94"/>
      <c r="F1959" s="97"/>
      <c r="G1959" s="92"/>
      <c r="H1959" s="14"/>
      <c r="I1959" s="38"/>
      <c r="J1959" s="12"/>
      <c r="K1959" s="40"/>
      <c r="L1959" s="73">
        <v>95000</v>
      </c>
    </row>
    <row r="1960" spans="1:12" s="25" customFormat="1" x14ac:dyDescent="0.2">
      <c r="A1960" s="10"/>
      <c r="B1960" s="1"/>
      <c r="C1960" s="7"/>
      <c r="D1960" s="100"/>
      <c r="E1960" s="100"/>
      <c r="F1960" s="111"/>
      <c r="G1960" s="92"/>
      <c r="H1960" s="14"/>
      <c r="I1960" s="38"/>
      <c r="J1960" s="12"/>
      <c r="K1960" s="40"/>
      <c r="L1960" s="75">
        <v>1500</v>
      </c>
    </row>
    <row r="1961" spans="1:12" s="25" customFormat="1" ht="13.5" x14ac:dyDescent="0.2">
      <c r="A1961" s="10"/>
      <c r="B1961" s="4" t="s">
        <v>174</v>
      </c>
      <c r="C1961" s="8"/>
      <c r="D1961" s="101"/>
      <c r="E1961" s="101"/>
      <c r="F1961" s="111">
        <f>F1962+F1963+F1964+F1965+F1966+F1967+F1968</f>
        <v>3255000</v>
      </c>
      <c r="G1961" s="111"/>
      <c r="H1961" s="111" t="s">
        <v>454</v>
      </c>
      <c r="I1961" s="38"/>
      <c r="J1961" s="111"/>
      <c r="K1961" s="111">
        <f t="shared" ref="K1961" si="430">K1962+K1963+K1964+K1965+K1966+K1967+K1968</f>
        <v>423150</v>
      </c>
      <c r="L1961" s="75">
        <v>8000</v>
      </c>
    </row>
    <row r="1962" spans="1:12" s="25" customFormat="1" x14ac:dyDescent="0.2">
      <c r="A1962" s="10" t="s">
        <v>1777</v>
      </c>
      <c r="B1962" s="1" t="s">
        <v>175</v>
      </c>
      <c r="C1962" s="7" t="s">
        <v>57</v>
      </c>
      <c r="D1962" s="100">
        <v>30</v>
      </c>
      <c r="E1962" s="103">
        <v>75000</v>
      </c>
      <c r="F1962" s="103">
        <v>2250000</v>
      </c>
      <c r="G1962" s="92" t="s">
        <v>122</v>
      </c>
      <c r="H1962" s="14" t="str">
        <f>IF(F1962&gt;=3024000,"тендер"," ")</f>
        <v xml:space="preserve"> </v>
      </c>
      <c r="I1962" s="38">
        <f t="shared" ref="I1962:I1967" si="431">D1962*0.13</f>
        <v>3.9000000000000004</v>
      </c>
      <c r="J1962" s="12">
        <f t="shared" ref="J1962:J1967" si="432">E1962</f>
        <v>75000</v>
      </c>
      <c r="K1962" s="40">
        <f t="shared" si="427"/>
        <v>292500</v>
      </c>
      <c r="L1962" s="75">
        <v>4500</v>
      </c>
    </row>
    <row r="1963" spans="1:12" s="25" customFormat="1" ht="24" customHeight="1" x14ac:dyDescent="0.2">
      <c r="A1963" s="10" t="s">
        <v>1778</v>
      </c>
      <c r="B1963" s="1" t="s">
        <v>176</v>
      </c>
      <c r="C1963" s="7" t="s">
        <v>57</v>
      </c>
      <c r="D1963" s="100">
        <v>10</v>
      </c>
      <c r="E1963" s="103">
        <v>45000</v>
      </c>
      <c r="F1963" s="103">
        <v>450000</v>
      </c>
      <c r="G1963" s="92" t="s">
        <v>122</v>
      </c>
      <c r="H1963" s="14" t="str">
        <f>IF(F1963&gt;=3024000,"тендер"," ")</f>
        <v xml:space="preserve"> </v>
      </c>
      <c r="I1963" s="38">
        <f t="shared" si="431"/>
        <v>1.3</v>
      </c>
      <c r="J1963" s="12">
        <f t="shared" si="432"/>
        <v>45000</v>
      </c>
      <c r="K1963" s="40">
        <f t="shared" ref="K1963:K1967" si="433">I1963*J1963</f>
        <v>58500</v>
      </c>
      <c r="L1963" s="75">
        <v>1500</v>
      </c>
    </row>
    <row r="1964" spans="1:12" s="25" customFormat="1" x14ac:dyDescent="0.2">
      <c r="A1964" s="10" t="s">
        <v>1779</v>
      </c>
      <c r="B1964" s="1" t="s">
        <v>177</v>
      </c>
      <c r="C1964" s="7" t="s">
        <v>57</v>
      </c>
      <c r="D1964" s="100">
        <v>6</v>
      </c>
      <c r="E1964" s="103">
        <v>45000</v>
      </c>
      <c r="F1964" s="103">
        <v>270000</v>
      </c>
      <c r="G1964" s="92" t="s">
        <v>122</v>
      </c>
      <c r="H1964" s="14" t="str">
        <f>IF(F1964&gt;=3024000,"тендер"," ")</f>
        <v xml:space="preserve"> </v>
      </c>
      <c r="I1964" s="38">
        <f t="shared" si="431"/>
        <v>0.78</v>
      </c>
      <c r="J1964" s="12">
        <f t="shared" si="432"/>
        <v>45000</v>
      </c>
      <c r="K1964" s="40">
        <f t="shared" si="433"/>
        <v>35100</v>
      </c>
      <c r="L1964" s="75">
        <v>1200</v>
      </c>
    </row>
    <row r="1965" spans="1:12" s="25" customFormat="1" x14ac:dyDescent="0.2">
      <c r="A1965" s="10" t="s">
        <v>1780</v>
      </c>
      <c r="B1965" s="1" t="s">
        <v>31</v>
      </c>
      <c r="C1965" s="7" t="s">
        <v>57</v>
      </c>
      <c r="D1965" s="100">
        <v>2</v>
      </c>
      <c r="E1965" s="103">
        <v>35000</v>
      </c>
      <c r="F1965" s="103">
        <v>70000</v>
      </c>
      <c r="G1965" s="92" t="s">
        <v>122</v>
      </c>
      <c r="H1965" s="14" t="str">
        <f>IF(F1965&gt;=3024000,"тендер"," ")</f>
        <v xml:space="preserve"> </v>
      </c>
      <c r="I1965" s="38">
        <f t="shared" si="431"/>
        <v>0.26</v>
      </c>
      <c r="J1965" s="12">
        <f t="shared" si="432"/>
        <v>35000</v>
      </c>
      <c r="K1965" s="40">
        <f t="shared" si="433"/>
        <v>9100</v>
      </c>
      <c r="L1965" s="75">
        <v>6000</v>
      </c>
    </row>
    <row r="1966" spans="1:12" s="25" customFormat="1" x14ac:dyDescent="0.2">
      <c r="A1966" s="10" t="s">
        <v>1781</v>
      </c>
      <c r="B1966" s="1" t="s">
        <v>417</v>
      </c>
      <c r="C1966" s="7" t="s">
        <v>57</v>
      </c>
      <c r="D1966" s="100">
        <v>3</v>
      </c>
      <c r="E1966" s="103">
        <v>45000</v>
      </c>
      <c r="F1966" s="103">
        <v>135000</v>
      </c>
      <c r="G1966" s="92" t="s">
        <v>122</v>
      </c>
      <c r="H1966" s="14" t="str">
        <f>IF(F1966&gt;=3024000,"тендер"," ")</f>
        <v xml:space="preserve"> </v>
      </c>
      <c r="I1966" s="38">
        <f t="shared" si="431"/>
        <v>0.39</v>
      </c>
      <c r="J1966" s="12">
        <f t="shared" si="432"/>
        <v>45000</v>
      </c>
      <c r="K1966" s="40">
        <f t="shared" si="433"/>
        <v>17550</v>
      </c>
      <c r="L1966" s="75">
        <v>4500</v>
      </c>
    </row>
    <row r="1967" spans="1:12" s="25" customFormat="1" x14ac:dyDescent="0.2">
      <c r="A1967" s="10" t="s">
        <v>1782</v>
      </c>
      <c r="B1967" s="1" t="s">
        <v>32</v>
      </c>
      <c r="C1967" s="7" t="s">
        <v>57</v>
      </c>
      <c r="D1967" s="100">
        <v>2</v>
      </c>
      <c r="E1967" s="103">
        <v>40000</v>
      </c>
      <c r="F1967" s="103">
        <v>80000</v>
      </c>
      <c r="G1967" s="92" t="s">
        <v>122</v>
      </c>
      <c r="H1967" s="14"/>
      <c r="I1967" s="38">
        <f t="shared" si="431"/>
        <v>0.26</v>
      </c>
      <c r="J1967" s="12">
        <f t="shared" si="432"/>
        <v>40000</v>
      </c>
      <c r="K1967" s="40">
        <f t="shared" si="433"/>
        <v>10400</v>
      </c>
      <c r="L1967" s="75"/>
    </row>
    <row r="1968" spans="1:12" s="25" customFormat="1" ht="13.5" x14ac:dyDescent="0.2">
      <c r="A1968" s="10"/>
      <c r="B1968" s="1"/>
      <c r="C1968" s="7"/>
      <c r="D1968" s="100"/>
      <c r="E1968" s="103"/>
      <c r="F1968" s="103"/>
      <c r="G1968" s="92"/>
      <c r="H1968" s="22"/>
      <c r="I1968" s="38"/>
      <c r="J1968" s="12"/>
      <c r="K1968" s="40"/>
      <c r="L1968" s="75"/>
    </row>
    <row r="1969" spans="1:12" s="25" customFormat="1" ht="13.5" x14ac:dyDescent="0.2">
      <c r="A1969" s="10"/>
      <c r="B1969" s="115"/>
      <c r="C1969" s="116"/>
      <c r="D1969" s="122"/>
      <c r="E1969" s="121"/>
      <c r="F1969" s="121"/>
      <c r="G1969" s="104"/>
      <c r="H1969" s="22"/>
      <c r="I1969" s="38"/>
      <c r="J1969" s="28"/>
      <c r="K1969" s="40"/>
      <c r="L1969" s="75"/>
    </row>
    <row r="1970" spans="1:12" s="25" customFormat="1" ht="13.5" x14ac:dyDescent="0.2">
      <c r="A1970" s="112"/>
      <c r="B1970" s="117" t="s">
        <v>548</v>
      </c>
      <c r="C1970" s="100"/>
      <c r="D1970" s="114"/>
      <c r="E1970" s="100"/>
      <c r="F1970" s="99">
        <v>1179500</v>
      </c>
      <c r="G1970" s="93"/>
      <c r="H1970" s="22" t="s">
        <v>454</v>
      </c>
      <c r="I1970" s="38"/>
      <c r="J1970" s="22"/>
      <c r="K1970" s="45">
        <f t="shared" ref="K1970" si="434">SUM(K1971:K2024)</f>
        <v>6866840</v>
      </c>
      <c r="L1970" s="75"/>
    </row>
    <row r="1971" spans="1:12" s="25" customFormat="1" x14ac:dyDescent="0.2">
      <c r="A1971" s="112" t="s">
        <v>1777</v>
      </c>
      <c r="B1971" s="118" t="s">
        <v>283</v>
      </c>
      <c r="C1971" s="100" t="s">
        <v>57</v>
      </c>
      <c r="D1971" s="123">
        <v>6</v>
      </c>
      <c r="E1971" s="95">
        <v>90000</v>
      </c>
      <c r="F1971" s="95">
        <v>540000</v>
      </c>
      <c r="G1971" s="92" t="s">
        <v>122</v>
      </c>
      <c r="H1971" s="14" t="str">
        <f>IF(F1971&gt;=3024000,"тендер"," ")</f>
        <v xml:space="preserve"> </v>
      </c>
      <c r="I1971" s="38">
        <f t="shared" ref="I1971:I1985" si="435">D1971*0.13</f>
        <v>0.78</v>
      </c>
      <c r="J1971" s="12">
        <f t="shared" ref="J1971:J1985" si="436">E1971</f>
        <v>90000</v>
      </c>
      <c r="K1971" s="40">
        <f t="shared" ref="K1971:K2023" si="437">I1971*J1971</f>
        <v>70200</v>
      </c>
      <c r="L1971" s="75">
        <v>9000</v>
      </c>
    </row>
    <row r="1972" spans="1:12" s="25" customFormat="1" x14ac:dyDescent="0.2">
      <c r="A1972" s="112" t="s">
        <v>1778</v>
      </c>
      <c r="B1972" s="118" t="s">
        <v>147</v>
      </c>
      <c r="C1972" s="100" t="s">
        <v>57</v>
      </c>
      <c r="D1972" s="123">
        <v>16</v>
      </c>
      <c r="E1972" s="95">
        <v>8500</v>
      </c>
      <c r="F1972" s="95">
        <v>136000</v>
      </c>
      <c r="G1972" s="92" t="s">
        <v>122</v>
      </c>
      <c r="H1972" s="14" t="str">
        <f>IF(F1972&gt;=3024000,"тендер"," ")</f>
        <v xml:space="preserve"> </v>
      </c>
      <c r="I1972" s="38">
        <f t="shared" si="435"/>
        <v>2.08</v>
      </c>
      <c r="J1972" s="12">
        <f t="shared" si="436"/>
        <v>8500</v>
      </c>
      <c r="K1972" s="40">
        <f t="shared" si="437"/>
        <v>17680</v>
      </c>
      <c r="L1972" s="75">
        <v>800</v>
      </c>
    </row>
    <row r="1973" spans="1:12" s="25" customFormat="1" ht="13.5" x14ac:dyDescent="0.2">
      <c r="A1973" s="112" t="s">
        <v>1779</v>
      </c>
      <c r="B1973" s="118" t="s">
        <v>78</v>
      </c>
      <c r="C1973" s="100" t="s">
        <v>57</v>
      </c>
      <c r="D1973" s="123">
        <v>4</v>
      </c>
      <c r="E1973" s="95">
        <v>5000</v>
      </c>
      <c r="F1973" s="95">
        <v>20000</v>
      </c>
      <c r="G1973" s="92" t="s">
        <v>122</v>
      </c>
      <c r="H1973" s="22"/>
      <c r="I1973" s="38">
        <f t="shared" si="435"/>
        <v>0.52</v>
      </c>
      <c r="J1973" s="12">
        <f t="shared" si="436"/>
        <v>5000</v>
      </c>
      <c r="K1973" s="40">
        <f t="shared" si="437"/>
        <v>2600</v>
      </c>
      <c r="L1973" s="75">
        <v>2000</v>
      </c>
    </row>
    <row r="1974" spans="1:12" s="25" customFormat="1" x14ac:dyDescent="0.2">
      <c r="A1974" s="112" t="s">
        <v>1780</v>
      </c>
      <c r="B1974" s="118" t="s">
        <v>76</v>
      </c>
      <c r="C1974" s="100" t="s">
        <v>57</v>
      </c>
      <c r="D1974" s="123">
        <v>5</v>
      </c>
      <c r="E1974" s="95">
        <v>4000</v>
      </c>
      <c r="F1974" s="95">
        <v>20000</v>
      </c>
      <c r="G1974" s="92" t="s">
        <v>122</v>
      </c>
      <c r="H1974" s="14" t="str">
        <f>IF(F1974&gt;=3024000,"тендер"," ")</f>
        <v xml:space="preserve"> </v>
      </c>
      <c r="I1974" s="38">
        <f t="shared" si="435"/>
        <v>0.65</v>
      </c>
      <c r="J1974" s="12">
        <f t="shared" si="436"/>
        <v>4000</v>
      </c>
      <c r="K1974" s="40">
        <f t="shared" si="437"/>
        <v>2600</v>
      </c>
      <c r="L1974" s="75">
        <v>400</v>
      </c>
    </row>
    <row r="1975" spans="1:12" s="25" customFormat="1" x14ac:dyDescent="0.2">
      <c r="A1975" s="112" t="s">
        <v>1781</v>
      </c>
      <c r="B1975" s="118" t="s">
        <v>77</v>
      </c>
      <c r="C1975" s="100" t="s">
        <v>57</v>
      </c>
      <c r="D1975" s="123">
        <v>32</v>
      </c>
      <c r="E1975" s="95">
        <v>6000</v>
      </c>
      <c r="F1975" s="95">
        <v>192000</v>
      </c>
      <c r="G1975" s="92" t="s">
        <v>122</v>
      </c>
      <c r="H1975" s="14" t="str">
        <f>IF(F1975&gt;=3024000,"тендер"," ")</f>
        <v xml:space="preserve"> </v>
      </c>
      <c r="I1975" s="38">
        <f t="shared" si="435"/>
        <v>4.16</v>
      </c>
      <c r="J1975" s="12">
        <f t="shared" si="436"/>
        <v>6000</v>
      </c>
      <c r="K1975" s="40">
        <f t="shared" si="437"/>
        <v>24960</v>
      </c>
      <c r="L1975" s="75">
        <v>77000</v>
      </c>
    </row>
    <row r="1976" spans="1:12" s="25" customFormat="1" ht="13.5" x14ac:dyDescent="0.2">
      <c r="A1976" s="112" t="s">
        <v>1782</v>
      </c>
      <c r="B1976" s="118" t="s">
        <v>284</v>
      </c>
      <c r="C1976" s="100" t="s">
        <v>57</v>
      </c>
      <c r="D1976" s="123">
        <v>4</v>
      </c>
      <c r="E1976" s="95">
        <v>7000</v>
      </c>
      <c r="F1976" s="95">
        <v>28000</v>
      </c>
      <c r="G1976" s="92" t="s">
        <v>122</v>
      </c>
      <c r="H1976" s="22"/>
      <c r="I1976" s="38">
        <f t="shared" si="435"/>
        <v>0.52</v>
      </c>
      <c r="J1976" s="12">
        <f t="shared" si="436"/>
        <v>7000</v>
      </c>
      <c r="K1976" s="40">
        <f t="shared" si="437"/>
        <v>3640</v>
      </c>
      <c r="L1976" s="75">
        <v>5000</v>
      </c>
    </row>
    <row r="1977" spans="1:12" s="25" customFormat="1" x14ac:dyDescent="0.2">
      <c r="A1977" s="112" t="s">
        <v>1783</v>
      </c>
      <c r="B1977" s="118" t="s">
        <v>285</v>
      </c>
      <c r="C1977" s="100" t="s">
        <v>57</v>
      </c>
      <c r="D1977" s="123">
        <v>3</v>
      </c>
      <c r="E1977" s="95">
        <v>8000</v>
      </c>
      <c r="F1977" s="95">
        <v>24000</v>
      </c>
      <c r="G1977" s="92" t="s">
        <v>122</v>
      </c>
      <c r="H1977" s="14" t="str">
        <f t="shared" ref="H1977:H1983" si="438">IF(F1977&gt;=3024000,"тендер"," ")</f>
        <v xml:space="preserve"> </v>
      </c>
      <c r="I1977" s="38">
        <f t="shared" si="435"/>
        <v>0.39</v>
      </c>
      <c r="J1977" s="12">
        <f t="shared" si="436"/>
        <v>8000</v>
      </c>
      <c r="K1977" s="40">
        <f t="shared" si="437"/>
        <v>3120</v>
      </c>
      <c r="L1977" s="75">
        <v>9500</v>
      </c>
    </row>
    <row r="1978" spans="1:12" s="25" customFormat="1" x14ac:dyDescent="0.2">
      <c r="A1978" s="112" t="s">
        <v>1784</v>
      </c>
      <c r="B1978" s="118" t="s">
        <v>148</v>
      </c>
      <c r="C1978" s="100" t="s">
        <v>57</v>
      </c>
      <c r="D1978" s="123">
        <v>3</v>
      </c>
      <c r="E1978" s="95">
        <v>2500</v>
      </c>
      <c r="F1978" s="95">
        <v>7500</v>
      </c>
      <c r="G1978" s="92" t="s">
        <v>122</v>
      </c>
      <c r="H1978" s="14" t="str">
        <f t="shared" si="438"/>
        <v xml:space="preserve"> </v>
      </c>
      <c r="I1978" s="38">
        <f t="shared" si="435"/>
        <v>0.39</v>
      </c>
      <c r="J1978" s="12">
        <f t="shared" si="436"/>
        <v>2500</v>
      </c>
      <c r="K1978" s="40">
        <f t="shared" si="437"/>
        <v>975</v>
      </c>
      <c r="L1978" s="75">
        <v>45000</v>
      </c>
    </row>
    <row r="1979" spans="1:12" s="25" customFormat="1" x14ac:dyDescent="0.2">
      <c r="A1979" s="112" t="s">
        <v>1785</v>
      </c>
      <c r="B1979" s="118" t="s">
        <v>149</v>
      </c>
      <c r="C1979" s="100" t="s">
        <v>57</v>
      </c>
      <c r="D1979" s="123">
        <v>5</v>
      </c>
      <c r="E1979" s="95">
        <v>4000</v>
      </c>
      <c r="F1979" s="95">
        <v>20000</v>
      </c>
      <c r="G1979" s="92" t="s">
        <v>122</v>
      </c>
      <c r="H1979" s="14" t="str">
        <f t="shared" si="438"/>
        <v xml:space="preserve"> </v>
      </c>
      <c r="I1979" s="38">
        <f t="shared" si="435"/>
        <v>0.65</v>
      </c>
      <c r="J1979" s="12">
        <f t="shared" si="436"/>
        <v>4000</v>
      </c>
      <c r="K1979" s="40">
        <f t="shared" si="437"/>
        <v>2600</v>
      </c>
      <c r="L1979" s="75">
        <v>2200</v>
      </c>
    </row>
    <row r="1980" spans="1:12" s="25" customFormat="1" x14ac:dyDescent="0.2">
      <c r="A1980" s="112" t="s">
        <v>1786</v>
      </c>
      <c r="B1980" s="118" t="s">
        <v>286</v>
      </c>
      <c r="C1980" s="100" t="s">
        <v>57</v>
      </c>
      <c r="D1980" s="123">
        <v>5</v>
      </c>
      <c r="E1980" s="95">
        <v>18000</v>
      </c>
      <c r="F1980" s="95">
        <v>90000</v>
      </c>
      <c r="G1980" s="92" t="s">
        <v>122</v>
      </c>
      <c r="H1980" s="14" t="str">
        <f t="shared" si="438"/>
        <v xml:space="preserve"> </v>
      </c>
      <c r="I1980" s="38">
        <f t="shared" si="435"/>
        <v>0.65</v>
      </c>
      <c r="J1980" s="12">
        <f t="shared" si="436"/>
        <v>18000</v>
      </c>
      <c r="K1980" s="40">
        <f t="shared" si="437"/>
        <v>11700</v>
      </c>
      <c r="L1980" s="75">
        <v>5500</v>
      </c>
    </row>
    <row r="1981" spans="1:12" s="25" customFormat="1" x14ac:dyDescent="0.2">
      <c r="A1981" s="112" t="s">
        <v>1787</v>
      </c>
      <c r="B1981" s="118" t="s">
        <v>287</v>
      </c>
      <c r="C1981" s="100" t="s">
        <v>57</v>
      </c>
      <c r="D1981" s="123">
        <v>3</v>
      </c>
      <c r="E1981" s="95">
        <v>7500</v>
      </c>
      <c r="F1981" s="95">
        <v>22500</v>
      </c>
      <c r="G1981" s="92" t="s">
        <v>122</v>
      </c>
      <c r="H1981" s="14" t="str">
        <f t="shared" si="438"/>
        <v xml:space="preserve"> </v>
      </c>
      <c r="I1981" s="38">
        <f t="shared" si="435"/>
        <v>0.39</v>
      </c>
      <c r="J1981" s="12">
        <f t="shared" si="436"/>
        <v>7500</v>
      </c>
      <c r="K1981" s="40">
        <f t="shared" si="437"/>
        <v>2925</v>
      </c>
      <c r="L1981" s="75">
        <v>1000</v>
      </c>
    </row>
    <row r="1982" spans="1:12" s="25" customFormat="1" x14ac:dyDescent="0.2">
      <c r="A1982" s="112" t="s">
        <v>1788</v>
      </c>
      <c r="B1982" s="118" t="s">
        <v>150</v>
      </c>
      <c r="C1982" s="100" t="s">
        <v>57</v>
      </c>
      <c r="D1982" s="123">
        <v>2</v>
      </c>
      <c r="E1982" s="95">
        <v>2500</v>
      </c>
      <c r="F1982" s="95">
        <v>5000</v>
      </c>
      <c r="G1982" s="92" t="s">
        <v>122</v>
      </c>
      <c r="H1982" s="14" t="str">
        <f t="shared" si="438"/>
        <v xml:space="preserve"> </v>
      </c>
      <c r="I1982" s="38">
        <f t="shared" si="435"/>
        <v>0.26</v>
      </c>
      <c r="J1982" s="12">
        <f t="shared" si="436"/>
        <v>2500</v>
      </c>
      <c r="K1982" s="40">
        <f t="shared" si="437"/>
        <v>650</v>
      </c>
      <c r="L1982" s="75">
        <v>11000</v>
      </c>
    </row>
    <row r="1983" spans="1:12" s="25" customFormat="1" x14ac:dyDescent="0.2">
      <c r="A1983" s="112" t="s">
        <v>1789</v>
      </c>
      <c r="B1983" s="118" t="s">
        <v>151</v>
      </c>
      <c r="C1983" s="100" t="s">
        <v>57</v>
      </c>
      <c r="D1983" s="123">
        <v>6</v>
      </c>
      <c r="E1983" s="95">
        <v>2000</v>
      </c>
      <c r="F1983" s="95">
        <v>12000</v>
      </c>
      <c r="G1983" s="92" t="s">
        <v>122</v>
      </c>
      <c r="H1983" s="14" t="str">
        <f t="shared" si="438"/>
        <v xml:space="preserve"> </v>
      </c>
      <c r="I1983" s="38">
        <f t="shared" si="435"/>
        <v>0.78</v>
      </c>
      <c r="J1983" s="12">
        <f t="shared" si="436"/>
        <v>2000</v>
      </c>
      <c r="K1983" s="40">
        <f t="shared" si="437"/>
        <v>1560</v>
      </c>
      <c r="L1983" s="75">
        <v>2000</v>
      </c>
    </row>
    <row r="1984" spans="1:12" s="25" customFormat="1" ht="13.5" x14ac:dyDescent="0.2">
      <c r="A1984" s="112" t="s">
        <v>1790</v>
      </c>
      <c r="B1984" s="118" t="s">
        <v>45</v>
      </c>
      <c r="C1984" s="100" t="s">
        <v>57</v>
      </c>
      <c r="D1984" s="123">
        <v>5</v>
      </c>
      <c r="E1984" s="95">
        <v>7000</v>
      </c>
      <c r="F1984" s="95">
        <v>35000</v>
      </c>
      <c r="G1984" s="92" t="s">
        <v>122</v>
      </c>
      <c r="H1984" s="22"/>
      <c r="I1984" s="38">
        <f t="shared" si="435"/>
        <v>0.65</v>
      </c>
      <c r="J1984" s="12">
        <f t="shared" si="436"/>
        <v>7000</v>
      </c>
      <c r="K1984" s="40">
        <f t="shared" si="437"/>
        <v>4550</v>
      </c>
      <c r="L1984" s="75">
        <v>800</v>
      </c>
    </row>
    <row r="1985" spans="1:12" s="25" customFormat="1" x14ac:dyDescent="0.2">
      <c r="A1985" s="112" t="s">
        <v>1791</v>
      </c>
      <c r="B1985" s="118" t="s">
        <v>152</v>
      </c>
      <c r="C1985" s="100" t="s">
        <v>57</v>
      </c>
      <c r="D1985" s="123">
        <v>5</v>
      </c>
      <c r="E1985" s="95">
        <v>5500</v>
      </c>
      <c r="F1985" s="95">
        <v>27500</v>
      </c>
      <c r="G1985" s="92" t="s">
        <v>122</v>
      </c>
      <c r="H1985" s="14" t="str">
        <f>IF(F1985&gt;=3024000,"тендер"," ")</f>
        <v xml:space="preserve"> </v>
      </c>
      <c r="I1985" s="38">
        <f t="shared" si="435"/>
        <v>0.65</v>
      </c>
      <c r="J1985" s="12">
        <f t="shared" si="436"/>
        <v>5500</v>
      </c>
      <c r="K1985" s="40">
        <f t="shared" si="437"/>
        <v>3575</v>
      </c>
      <c r="L1985" s="75">
        <v>800</v>
      </c>
    </row>
    <row r="1986" spans="1:12" s="25" customFormat="1" ht="13.5" x14ac:dyDescent="0.2">
      <c r="A1986" s="112"/>
      <c r="B1986" s="119" t="s">
        <v>288</v>
      </c>
      <c r="C1986" s="100"/>
      <c r="D1986" s="123"/>
      <c r="E1986" s="94"/>
      <c r="F1986" s="96"/>
      <c r="G1986" s="92"/>
      <c r="H1986" s="14"/>
      <c r="I1986" s="38"/>
      <c r="J1986" s="12"/>
      <c r="K1986" s="40"/>
      <c r="L1986" s="75">
        <v>21000</v>
      </c>
    </row>
    <row r="1987" spans="1:12" s="25" customFormat="1" ht="13.5" x14ac:dyDescent="0.2">
      <c r="A1987" s="112"/>
      <c r="B1987" s="117" t="s">
        <v>549</v>
      </c>
      <c r="C1987" s="94"/>
      <c r="D1987" s="123"/>
      <c r="E1987" s="94"/>
      <c r="F1987" s="97">
        <v>365000</v>
      </c>
      <c r="G1987" s="97"/>
      <c r="H1987" s="97" t="s">
        <v>454</v>
      </c>
      <c r="I1987" s="38"/>
      <c r="J1987" s="97"/>
      <c r="K1987" s="97">
        <v>365000</v>
      </c>
      <c r="L1987" s="75">
        <v>15000</v>
      </c>
    </row>
    <row r="1988" spans="1:12" s="25" customFormat="1" x14ac:dyDescent="0.2">
      <c r="A1988" s="112" t="s">
        <v>0</v>
      </c>
      <c r="B1988" s="118" t="s">
        <v>47</v>
      </c>
      <c r="C1988" s="100" t="s">
        <v>57</v>
      </c>
      <c r="D1988" s="123">
        <v>1</v>
      </c>
      <c r="E1988" s="95">
        <v>230000</v>
      </c>
      <c r="F1988" s="95">
        <v>230000</v>
      </c>
      <c r="G1988" s="92" t="s">
        <v>122</v>
      </c>
      <c r="H1988" s="14" t="str">
        <f>IF(F1988&gt;=3024000,"тендер"," ")</f>
        <v xml:space="preserve"> </v>
      </c>
      <c r="I1988" s="38">
        <f>D1988*0.13</f>
        <v>0.13</v>
      </c>
      <c r="J1988" s="12">
        <f>E1988</f>
        <v>230000</v>
      </c>
      <c r="K1988" s="40">
        <f t="shared" si="437"/>
        <v>29900</v>
      </c>
      <c r="L1988" s="75">
        <v>6000</v>
      </c>
    </row>
    <row r="1989" spans="1:12" s="25" customFormat="1" x14ac:dyDescent="0.2">
      <c r="A1989" s="112" t="s">
        <v>0</v>
      </c>
      <c r="B1989" s="118" t="s">
        <v>83</v>
      </c>
      <c r="C1989" s="100" t="s">
        <v>57</v>
      </c>
      <c r="D1989" s="123">
        <v>3</v>
      </c>
      <c r="E1989" s="95">
        <v>45000</v>
      </c>
      <c r="F1989" s="95">
        <v>135000</v>
      </c>
      <c r="G1989" s="92" t="s">
        <v>122</v>
      </c>
      <c r="H1989" s="14" t="str">
        <f>IF(F1989&gt;=3024000,"тендер"," ")</f>
        <v xml:space="preserve"> </v>
      </c>
      <c r="I1989" s="38">
        <f>D1989*0.13</f>
        <v>0.39</v>
      </c>
      <c r="J1989" s="12">
        <f>E1989</f>
        <v>45000</v>
      </c>
      <c r="K1989" s="40">
        <f t="shared" si="437"/>
        <v>17550</v>
      </c>
      <c r="L1989" s="75">
        <v>9000</v>
      </c>
    </row>
    <row r="1990" spans="1:12" s="25" customFormat="1" ht="13.5" x14ac:dyDescent="0.2">
      <c r="A1990" s="112" t="s">
        <v>0</v>
      </c>
      <c r="B1990" s="119" t="s">
        <v>289</v>
      </c>
      <c r="C1990" s="94"/>
      <c r="D1990" s="123"/>
      <c r="E1990" s="94"/>
      <c r="F1990" s="96"/>
      <c r="G1990" s="92"/>
      <c r="H1990" s="14"/>
      <c r="I1990" s="38"/>
      <c r="J1990" s="12"/>
      <c r="K1990" s="40"/>
      <c r="L1990" s="75">
        <v>21000</v>
      </c>
    </row>
    <row r="1991" spans="1:12" s="25" customFormat="1" ht="13.5" x14ac:dyDescent="0.2">
      <c r="A1991" s="112" t="s">
        <v>0</v>
      </c>
      <c r="B1991" s="117" t="s">
        <v>549</v>
      </c>
      <c r="C1991" s="94"/>
      <c r="D1991" s="123"/>
      <c r="E1991" s="94"/>
      <c r="F1991" s="97">
        <v>280000</v>
      </c>
      <c r="G1991" s="97"/>
      <c r="H1991" s="97" t="s">
        <v>454</v>
      </c>
      <c r="I1991" s="38"/>
      <c r="J1991" s="97"/>
      <c r="K1991" s="97">
        <v>280000</v>
      </c>
      <c r="L1991" s="75">
        <v>4500</v>
      </c>
    </row>
    <row r="1992" spans="1:12" s="25" customFormat="1" x14ac:dyDescent="0.2">
      <c r="A1992" s="112" t="s">
        <v>0</v>
      </c>
      <c r="B1992" s="118" t="s">
        <v>250</v>
      </c>
      <c r="C1992" s="100" t="s">
        <v>57</v>
      </c>
      <c r="D1992" s="123">
        <v>1</v>
      </c>
      <c r="E1992" s="95">
        <v>280000</v>
      </c>
      <c r="F1992" s="95">
        <v>280000</v>
      </c>
      <c r="G1992" s="92" t="s">
        <v>122</v>
      </c>
      <c r="H1992" s="14" t="str">
        <f>IF(F1992&gt;=3024000,"тендер"," ")</f>
        <v xml:space="preserve"> </v>
      </c>
      <c r="I1992" s="38">
        <f>D1992*0.13</f>
        <v>0.13</v>
      </c>
      <c r="J1992" s="12">
        <f>E1992</f>
        <v>280000</v>
      </c>
      <c r="K1992" s="40">
        <f t="shared" si="437"/>
        <v>36400</v>
      </c>
      <c r="L1992" s="75">
        <v>4500</v>
      </c>
    </row>
    <row r="1993" spans="1:12" s="25" customFormat="1" x14ac:dyDescent="0.2">
      <c r="A1993" s="112" t="s">
        <v>0</v>
      </c>
      <c r="B1993" s="118" t="s">
        <v>84</v>
      </c>
      <c r="C1993" s="100" t="s">
        <v>57</v>
      </c>
      <c r="D1993" s="123">
        <v>0</v>
      </c>
      <c r="E1993" s="95">
        <v>150000</v>
      </c>
      <c r="F1993" s="94">
        <v>0</v>
      </c>
      <c r="G1993" s="92" t="s">
        <v>122</v>
      </c>
      <c r="H1993" s="14" t="str">
        <f>IF(F1993&gt;=3024000,"тендер"," ")</f>
        <v xml:space="preserve"> </v>
      </c>
      <c r="I1993" s="38"/>
      <c r="J1993" s="12">
        <f>E1993</f>
        <v>150000</v>
      </c>
      <c r="K1993" s="40">
        <f t="shared" si="437"/>
        <v>0</v>
      </c>
      <c r="L1993" s="75">
        <v>5500</v>
      </c>
    </row>
    <row r="1994" spans="1:12" s="25" customFormat="1" ht="13.5" x14ac:dyDescent="0.2">
      <c r="A1994" s="112"/>
      <c r="B1994" s="117" t="s">
        <v>550</v>
      </c>
      <c r="C1994" s="98"/>
      <c r="D1994" s="124"/>
      <c r="E1994" s="98"/>
      <c r="F1994" s="99">
        <v>637500</v>
      </c>
      <c r="G1994" s="99"/>
      <c r="H1994" s="99" t="s">
        <v>454</v>
      </c>
      <c r="I1994" s="38"/>
      <c r="J1994" s="99"/>
      <c r="K1994" s="99">
        <v>637500</v>
      </c>
      <c r="L1994" s="75">
        <v>95000</v>
      </c>
    </row>
    <row r="1995" spans="1:12" s="25" customFormat="1" x14ac:dyDescent="0.2">
      <c r="A1995" s="112" t="s">
        <v>0</v>
      </c>
      <c r="B1995" s="118" t="s">
        <v>153</v>
      </c>
      <c r="C1995" s="100" t="s">
        <v>57</v>
      </c>
      <c r="D1995" s="123">
        <v>2</v>
      </c>
      <c r="E1995" s="95">
        <v>4000</v>
      </c>
      <c r="F1995" s="95">
        <v>8000</v>
      </c>
      <c r="G1995" s="92" t="s">
        <v>122</v>
      </c>
      <c r="H1995" s="14" t="str">
        <f t="shared" ref="H1995:H2001" si="439">IF(F1995&gt;=3024000,"тендер"," ")</f>
        <v xml:space="preserve"> </v>
      </c>
      <c r="I1995" s="38">
        <f t="shared" ref="I1995:I2001" si="440">D1995*0.13</f>
        <v>0.26</v>
      </c>
      <c r="J1995" s="12">
        <f t="shared" ref="J1995:J2001" si="441">E1995</f>
        <v>4000</v>
      </c>
      <c r="K1995" s="40">
        <f t="shared" si="437"/>
        <v>1040</v>
      </c>
      <c r="L1995" s="75">
        <v>5000</v>
      </c>
    </row>
    <row r="1996" spans="1:12" s="25" customFormat="1" x14ac:dyDescent="0.2">
      <c r="A1996" s="112" t="s">
        <v>0</v>
      </c>
      <c r="B1996" s="118" t="s">
        <v>154</v>
      </c>
      <c r="C1996" s="100" t="s">
        <v>57</v>
      </c>
      <c r="D1996" s="123">
        <v>3</v>
      </c>
      <c r="E1996" s="95">
        <v>9000</v>
      </c>
      <c r="F1996" s="95">
        <v>27000</v>
      </c>
      <c r="G1996" s="92" t="s">
        <v>122</v>
      </c>
      <c r="H1996" s="14" t="str">
        <f t="shared" si="439"/>
        <v xml:space="preserve"> </v>
      </c>
      <c r="I1996" s="38">
        <f t="shared" si="440"/>
        <v>0.39</v>
      </c>
      <c r="J1996" s="12">
        <f t="shared" si="441"/>
        <v>9000</v>
      </c>
      <c r="K1996" s="40">
        <f t="shared" si="437"/>
        <v>3510</v>
      </c>
      <c r="L1996" s="75">
        <v>20000</v>
      </c>
    </row>
    <row r="1997" spans="1:12" s="25" customFormat="1" x14ac:dyDescent="0.2">
      <c r="A1997" s="112" t="s">
        <v>0</v>
      </c>
      <c r="B1997" s="118" t="s">
        <v>155</v>
      </c>
      <c r="C1997" s="100" t="s">
        <v>57</v>
      </c>
      <c r="D1997" s="123">
        <v>4</v>
      </c>
      <c r="E1997" s="95">
        <v>48000</v>
      </c>
      <c r="F1997" s="95">
        <v>192000</v>
      </c>
      <c r="G1997" s="92" t="s">
        <v>122</v>
      </c>
      <c r="H1997" s="14" t="str">
        <f t="shared" si="439"/>
        <v xml:space="preserve"> </v>
      </c>
      <c r="I1997" s="38">
        <f t="shared" si="440"/>
        <v>0.52</v>
      </c>
      <c r="J1997" s="12">
        <f t="shared" si="441"/>
        <v>48000</v>
      </c>
      <c r="K1997" s="40">
        <f t="shared" si="437"/>
        <v>24960</v>
      </c>
      <c r="L1997" s="75">
        <v>1200</v>
      </c>
    </row>
    <row r="1998" spans="1:12" s="25" customFormat="1" x14ac:dyDescent="0.2">
      <c r="A1998" s="112" t="s">
        <v>0</v>
      </c>
      <c r="B1998" s="118" t="s">
        <v>82</v>
      </c>
      <c r="C1998" s="100" t="s">
        <v>57</v>
      </c>
      <c r="D1998" s="123">
        <v>4</v>
      </c>
      <c r="E1998" s="95">
        <v>2000</v>
      </c>
      <c r="F1998" s="95">
        <v>8000</v>
      </c>
      <c r="G1998" s="92" t="s">
        <v>122</v>
      </c>
      <c r="H1998" s="14" t="str">
        <f t="shared" si="439"/>
        <v xml:space="preserve"> </v>
      </c>
      <c r="I1998" s="38">
        <f t="shared" si="440"/>
        <v>0.52</v>
      </c>
      <c r="J1998" s="12">
        <f t="shared" si="441"/>
        <v>2000</v>
      </c>
      <c r="K1998" s="40">
        <f t="shared" si="437"/>
        <v>1040</v>
      </c>
      <c r="L1998" s="75">
        <v>24000</v>
      </c>
    </row>
    <row r="1999" spans="1:12" s="25" customFormat="1" x14ac:dyDescent="0.2">
      <c r="A1999" s="112" t="s">
        <v>0</v>
      </c>
      <c r="B1999" s="118" t="s">
        <v>290</v>
      </c>
      <c r="C1999" s="100" t="s">
        <v>57</v>
      </c>
      <c r="D1999" s="123">
        <v>3</v>
      </c>
      <c r="E1999" s="95">
        <v>4000</v>
      </c>
      <c r="F1999" s="95">
        <v>12000</v>
      </c>
      <c r="G1999" s="92" t="s">
        <v>122</v>
      </c>
      <c r="H1999" s="14" t="str">
        <f t="shared" si="439"/>
        <v xml:space="preserve"> </v>
      </c>
      <c r="I1999" s="38">
        <f t="shared" si="440"/>
        <v>0.39</v>
      </c>
      <c r="J1999" s="12">
        <f t="shared" si="441"/>
        <v>4000</v>
      </c>
      <c r="K1999" s="40">
        <f t="shared" si="437"/>
        <v>1560</v>
      </c>
      <c r="L1999" s="75">
        <v>5000</v>
      </c>
    </row>
    <row r="2000" spans="1:12" s="25" customFormat="1" x14ac:dyDescent="0.2">
      <c r="A2000" s="112" t="s">
        <v>0</v>
      </c>
      <c r="B2000" s="118" t="s">
        <v>38</v>
      </c>
      <c r="C2000" s="100" t="s">
        <v>57</v>
      </c>
      <c r="D2000" s="123">
        <v>4</v>
      </c>
      <c r="E2000" s="95">
        <v>95000</v>
      </c>
      <c r="F2000" s="95">
        <v>380000</v>
      </c>
      <c r="G2000" s="92" t="s">
        <v>122</v>
      </c>
      <c r="H2000" s="14" t="str">
        <f t="shared" si="439"/>
        <v xml:space="preserve"> </v>
      </c>
      <c r="I2000" s="38">
        <f t="shared" si="440"/>
        <v>0.52</v>
      </c>
      <c r="J2000" s="12">
        <f t="shared" si="441"/>
        <v>95000</v>
      </c>
      <c r="K2000" s="40">
        <f t="shared" si="437"/>
        <v>49400</v>
      </c>
      <c r="L2000" s="75">
        <v>5000</v>
      </c>
    </row>
    <row r="2001" spans="1:49" s="25" customFormat="1" x14ac:dyDescent="0.2">
      <c r="A2001" s="112" t="s">
        <v>0</v>
      </c>
      <c r="B2001" s="118" t="s">
        <v>156</v>
      </c>
      <c r="C2001" s="100" t="s">
        <v>57</v>
      </c>
      <c r="D2001" s="123">
        <v>3</v>
      </c>
      <c r="E2001" s="95">
        <v>3500</v>
      </c>
      <c r="F2001" s="95">
        <v>10500</v>
      </c>
      <c r="G2001" s="92" t="s">
        <v>122</v>
      </c>
      <c r="H2001" s="14" t="str">
        <f t="shared" si="439"/>
        <v xml:space="preserve"> </v>
      </c>
      <c r="I2001" s="38">
        <f t="shared" si="440"/>
        <v>0.39</v>
      </c>
      <c r="J2001" s="12">
        <f t="shared" si="441"/>
        <v>3500</v>
      </c>
      <c r="K2001" s="40">
        <f t="shared" si="437"/>
        <v>1365</v>
      </c>
      <c r="L2001" s="75">
        <v>6500</v>
      </c>
    </row>
    <row r="2002" spans="1:49" s="25" customFormat="1" ht="13.5" x14ac:dyDescent="0.2">
      <c r="A2002" s="112"/>
      <c r="B2002" s="117" t="s">
        <v>433</v>
      </c>
      <c r="C2002" s="100"/>
      <c r="D2002" s="114"/>
      <c r="E2002" s="100"/>
      <c r="F2002" s="99">
        <v>1119000</v>
      </c>
      <c r="G2002" s="99"/>
      <c r="H2002" s="99" t="s">
        <v>454</v>
      </c>
      <c r="I2002" s="38"/>
      <c r="J2002" s="99"/>
      <c r="K2002" s="99">
        <v>1119000</v>
      </c>
      <c r="L2002" s="75">
        <v>6500</v>
      </c>
    </row>
    <row r="2003" spans="1:49" s="25" customFormat="1" x14ac:dyDescent="0.2">
      <c r="A2003" s="112" t="s">
        <v>0</v>
      </c>
      <c r="B2003" s="118" t="s">
        <v>157</v>
      </c>
      <c r="C2003" s="100" t="s">
        <v>57</v>
      </c>
      <c r="D2003" s="123">
        <v>3</v>
      </c>
      <c r="E2003" s="95">
        <v>5000</v>
      </c>
      <c r="F2003" s="95">
        <v>15000</v>
      </c>
      <c r="G2003" s="92" t="s">
        <v>122</v>
      </c>
      <c r="H2003" s="14" t="str">
        <f t="shared" ref="H2003:H2010" si="442">IF(F2003&gt;=3024000,"тендер"," ")</f>
        <v xml:space="preserve"> </v>
      </c>
      <c r="I2003" s="38">
        <f t="shared" ref="I2003:I2010" si="443">D2003*0.13</f>
        <v>0.39</v>
      </c>
      <c r="J2003" s="12">
        <f t="shared" ref="J2003:J2010" si="444">E2003</f>
        <v>5000</v>
      </c>
      <c r="K2003" s="40">
        <f t="shared" si="437"/>
        <v>1950</v>
      </c>
      <c r="L2003" s="75">
        <v>16000</v>
      </c>
    </row>
    <row r="2004" spans="1:49" s="25" customFormat="1" x14ac:dyDescent="0.2">
      <c r="A2004" s="112" t="s">
        <v>0</v>
      </c>
      <c r="B2004" s="118" t="s">
        <v>291</v>
      </c>
      <c r="C2004" s="100" t="s">
        <v>57</v>
      </c>
      <c r="D2004" s="123">
        <v>3</v>
      </c>
      <c r="E2004" s="95">
        <v>20000</v>
      </c>
      <c r="F2004" s="95">
        <v>60000</v>
      </c>
      <c r="G2004" s="92" t="s">
        <v>122</v>
      </c>
      <c r="H2004" s="14" t="str">
        <f t="shared" si="442"/>
        <v xml:space="preserve"> </v>
      </c>
      <c r="I2004" s="38">
        <f t="shared" si="443"/>
        <v>0.39</v>
      </c>
      <c r="J2004" s="12">
        <f t="shared" si="444"/>
        <v>20000</v>
      </c>
      <c r="K2004" s="40">
        <f t="shared" si="437"/>
        <v>7800</v>
      </c>
      <c r="L2004" s="75">
        <v>2500</v>
      </c>
    </row>
    <row r="2005" spans="1:49" s="25" customFormat="1" x14ac:dyDescent="0.2">
      <c r="A2005" s="112" t="s">
        <v>0</v>
      </c>
      <c r="B2005" s="118" t="s">
        <v>158</v>
      </c>
      <c r="C2005" s="100" t="s">
        <v>57</v>
      </c>
      <c r="D2005" s="123">
        <v>6</v>
      </c>
      <c r="E2005" s="95">
        <v>5000</v>
      </c>
      <c r="F2005" s="95">
        <v>30000</v>
      </c>
      <c r="G2005" s="92" t="s">
        <v>122</v>
      </c>
      <c r="H2005" s="14" t="str">
        <f t="shared" si="442"/>
        <v xml:space="preserve"> </v>
      </c>
      <c r="I2005" s="38">
        <f t="shared" si="443"/>
        <v>0.78</v>
      </c>
      <c r="J2005" s="12">
        <f t="shared" si="444"/>
        <v>5000</v>
      </c>
      <c r="K2005" s="40">
        <f t="shared" si="437"/>
        <v>3900</v>
      </c>
      <c r="L2005" s="75">
        <v>38000</v>
      </c>
    </row>
    <row r="2006" spans="1:49" s="25" customFormat="1" x14ac:dyDescent="0.2">
      <c r="A2006" s="112" t="s">
        <v>0</v>
      </c>
      <c r="B2006" s="118" t="s">
        <v>292</v>
      </c>
      <c r="C2006" s="100" t="s">
        <v>57</v>
      </c>
      <c r="D2006" s="123">
        <v>6</v>
      </c>
      <c r="E2006" s="95">
        <v>5000</v>
      </c>
      <c r="F2006" s="95">
        <v>30000</v>
      </c>
      <c r="G2006" s="92" t="s">
        <v>122</v>
      </c>
      <c r="H2006" s="14" t="str">
        <f t="shared" si="442"/>
        <v xml:space="preserve"> </v>
      </c>
      <c r="I2006" s="38">
        <f t="shared" si="443"/>
        <v>0.78</v>
      </c>
      <c r="J2006" s="12">
        <f t="shared" si="444"/>
        <v>5000</v>
      </c>
      <c r="K2006" s="40">
        <f t="shared" si="437"/>
        <v>3900</v>
      </c>
      <c r="L2006" s="75">
        <v>48000</v>
      </c>
    </row>
    <row r="2007" spans="1:49" s="25" customFormat="1" x14ac:dyDescent="0.2">
      <c r="A2007" s="112" t="s">
        <v>0</v>
      </c>
      <c r="B2007" s="118" t="s">
        <v>293</v>
      </c>
      <c r="C2007" s="100" t="s">
        <v>57</v>
      </c>
      <c r="D2007" s="123">
        <v>6</v>
      </c>
      <c r="E2007" s="95">
        <v>5000</v>
      </c>
      <c r="F2007" s="95">
        <v>30000</v>
      </c>
      <c r="G2007" s="92" t="s">
        <v>122</v>
      </c>
      <c r="H2007" s="14" t="str">
        <f t="shared" si="442"/>
        <v xml:space="preserve"> </v>
      </c>
      <c r="I2007" s="38">
        <f t="shared" si="443"/>
        <v>0.78</v>
      </c>
      <c r="J2007" s="12">
        <f t="shared" si="444"/>
        <v>5000</v>
      </c>
      <c r="K2007" s="40">
        <f t="shared" si="437"/>
        <v>3900</v>
      </c>
      <c r="L2007" s="75">
        <v>6000</v>
      </c>
    </row>
    <row r="2008" spans="1:49" s="25" customFormat="1" x14ac:dyDescent="0.2">
      <c r="A2008" s="112" t="s">
        <v>0</v>
      </c>
      <c r="B2008" s="118" t="s">
        <v>159</v>
      </c>
      <c r="C2008" s="100" t="s">
        <v>57</v>
      </c>
      <c r="D2008" s="123">
        <v>4</v>
      </c>
      <c r="E2008" s="95">
        <v>180000</v>
      </c>
      <c r="F2008" s="95">
        <v>720000</v>
      </c>
      <c r="G2008" s="92" t="s">
        <v>122</v>
      </c>
      <c r="H2008" s="14" t="str">
        <f t="shared" si="442"/>
        <v xml:space="preserve"> </v>
      </c>
      <c r="I2008" s="38">
        <f t="shared" si="443"/>
        <v>0.52</v>
      </c>
      <c r="J2008" s="12">
        <f t="shared" si="444"/>
        <v>180000</v>
      </c>
      <c r="K2008" s="40">
        <f t="shared" si="437"/>
        <v>93600</v>
      </c>
      <c r="L2008" s="75">
        <v>500</v>
      </c>
    </row>
    <row r="2009" spans="1:49" s="25" customFormat="1" x14ac:dyDescent="0.2">
      <c r="A2009" s="112" t="s">
        <v>0</v>
      </c>
      <c r="B2009" s="118" t="s">
        <v>160</v>
      </c>
      <c r="C2009" s="100" t="s">
        <v>57</v>
      </c>
      <c r="D2009" s="123">
        <v>4</v>
      </c>
      <c r="E2009" s="95">
        <v>55000</v>
      </c>
      <c r="F2009" s="95">
        <v>220000</v>
      </c>
      <c r="G2009" s="92" t="s">
        <v>122</v>
      </c>
      <c r="H2009" s="14" t="str">
        <f t="shared" si="442"/>
        <v xml:space="preserve"> </v>
      </c>
      <c r="I2009" s="38">
        <f t="shared" si="443"/>
        <v>0.52</v>
      </c>
      <c r="J2009" s="12">
        <f t="shared" si="444"/>
        <v>55000</v>
      </c>
      <c r="K2009" s="40">
        <f t="shared" si="437"/>
        <v>28600</v>
      </c>
      <c r="L2009" s="75">
        <v>2500</v>
      </c>
    </row>
    <row r="2010" spans="1:49" s="25" customFormat="1" x14ac:dyDescent="0.2">
      <c r="A2010" s="112" t="s">
        <v>0</v>
      </c>
      <c r="B2010" s="118" t="s">
        <v>294</v>
      </c>
      <c r="C2010" s="100" t="s">
        <v>57</v>
      </c>
      <c r="D2010" s="123">
        <v>2</v>
      </c>
      <c r="E2010" s="95">
        <v>7000</v>
      </c>
      <c r="F2010" s="95">
        <v>14000</v>
      </c>
      <c r="G2010" s="92" t="s">
        <v>122</v>
      </c>
      <c r="H2010" s="14" t="str">
        <f t="shared" si="442"/>
        <v xml:space="preserve"> </v>
      </c>
      <c r="I2010" s="38">
        <f t="shared" si="443"/>
        <v>0.26</v>
      </c>
      <c r="J2010" s="12">
        <f t="shared" si="444"/>
        <v>7000</v>
      </c>
      <c r="K2010" s="40">
        <f t="shared" si="437"/>
        <v>1820</v>
      </c>
      <c r="L2010" s="75">
        <v>0</v>
      </c>
    </row>
    <row r="2011" spans="1:49" s="26" customFormat="1" ht="13.5" x14ac:dyDescent="0.2">
      <c r="A2011" s="112"/>
      <c r="B2011" s="117" t="s">
        <v>551</v>
      </c>
      <c r="C2011" s="100"/>
      <c r="D2011" s="114"/>
      <c r="E2011" s="100"/>
      <c r="F2011" s="99">
        <v>342000</v>
      </c>
      <c r="G2011" s="99"/>
      <c r="H2011" s="99" t="s">
        <v>454</v>
      </c>
      <c r="I2011" s="38"/>
      <c r="J2011" s="99"/>
      <c r="K2011" s="99">
        <v>342000</v>
      </c>
      <c r="L2011" s="99">
        <v>342000</v>
      </c>
      <c r="M2011" s="99">
        <v>342000</v>
      </c>
      <c r="N2011" s="99">
        <v>342000</v>
      </c>
      <c r="O2011" s="99">
        <v>342000</v>
      </c>
      <c r="P2011" s="99">
        <v>342000</v>
      </c>
      <c r="Q2011" s="99">
        <v>342000</v>
      </c>
      <c r="R2011" s="99">
        <v>342000</v>
      </c>
      <c r="S2011" s="99">
        <v>342000</v>
      </c>
      <c r="T2011" s="99">
        <v>342000</v>
      </c>
      <c r="U2011" s="99">
        <v>342000</v>
      </c>
      <c r="V2011" s="99">
        <v>342000</v>
      </c>
      <c r="W2011" s="99">
        <v>342000</v>
      </c>
      <c r="X2011" s="99">
        <v>342000</v>
      </c>
      <c r="Y2011" s="99">
        <v>342000</v>
      </c>
      <c r="Z2011" s="99">
        <v>342000</v>
      </c>
      <c r="AA2011" s="99">
        <v>342000</v>
      </c>
      <c r="AB2011" s="99">
        <v>342000</v>
      </c>
      <c r="AC2011" s="99">
        <v>342000</v>
      </c>
      <c r="AD2011" s="99">
        <v>342000</v>
      </c>
      <c r="AE2011" s="99">
        <v>342000</v>
      </c>
      <c r="AF2011" s="99">
        <v>342000</v>
      </c>
      <c r="AG2011" s="99">
        <v>342000</v>
      </c>
      <c r="AH2011" s="99">
        <v>342000</v>
      </c>
      <c r="AI2011" s="99">
        <v>342000</v>
      </c>
      <c r="AJ2011" s="99">
        <v>342000</v>
      </c>
      <c r="AK2011" s="99">
        <v>342000</v>
      </c>
      <c r="AL2011" s="99">
        <v>342000</v>
      </c>
      <c r="AM2011" s="99">
        <v>342000</v>
      </c>
      <c r="AN2011" s="99">
        <v>342000</v>
      </c>
      <c r="AO2011" s="99">
        <v>342000</v>
      </c>
      <c r="AP2011" s="99">
        <v>342000</v>
      </c>
      <c r="AQ2011" s="99">
        <v>342000</v>
      </c>
      <c r="AR2011" s="99">
        <v>342000</v>
      </c>
      <c r="AS2011" s="99">
        <v>342000</v>
      </c>
      <c r="AT2011" s="99">
        <v>342000</v>
      </c>
      <c r="AU2011" s="99">
        <v>342000</v>
      </c>
      <c r="AV2011" s="99">
        <v>342000</v>
      </c>
      <c r="AW2011" s="99">
        <v>342000</v>
      </c>
    </row>
    <row r="2012" spans="1:49" s="26" customFormat="1" x14ac:dyDescent="0.2">
      <c r="A2012" s="112" t="s">
        <v>0</v>
      </c>
      <c r="B2012" s="118" t="s">
        <v>191</v>
      </c>
      <c r="C2012" s="100" t="s">
        <v>57</v>
      </c>
      <c r="D2012" s="123">
        <v>2</v>
      </c>
      <c r="E2012" s="95">
        <v>52000</v>
      </c>
      <c r="F2012" s="95">
        <v>104000</v>
      </c>
      <c r="G2012" s="92" t="s">
        <v>122</v>
      </c>
      <c r="H2012" s="14" t="str">
        <f t="shared" ref="H2012:H2018" si="445">IF(F2012&gt;=3024000,"тендер"," ")</f>
        <v xml:space="preserve"> </v>
      </c>
      <c r="I2012" s="38">
        <f t="shared" ref="I2012:I2018" si="446">D2012*0.13</f>
        <v>0.26</v>
      </c>
      <c r="J2012" s="12">
        <f t="shared" ref="J2012:J2018" si="447">E2012</f>
        <v>52000</v>
      </c>
      <c r="K2012" s="40">
        <f t="shared" si="437"/>
        <v>13520</v>
      </c>
      <c r="L2012" s="75">
        <v>9000</v>
      </c>
    </row>
    <row r="2013" spans="1:49" s="26" customFormat="1" x14ac:dyDescent="0.2">
      <c r="A2013" s="112" t="s">
        <v>0</v>
      </c>
      <c r="B2013" s="118" t="s">
        <v>34</v>
      </c>
      <c r="C2013" s="100" t="s">
        <v>57</v>
      </c>
      <c r="D2013" s="123">
        <v>2</v>
      </c>
      <c r="E2013" s="95">
        <v>78000</v>
      </c>
      <c r="F2013" s="95">
        <v>156000</v>
      </c>
      <c r="G2013" s="92" t="s">
        <v>122</v>
      </c>
      <c r="H2013" s="14" t="str">
        <f t="shared" si="445"/>
        <v xml:space="preserve"> </v>
      </c>
      <c r="I2013" s="38">
        <f t="shared" si="446"/>
        <v>0.26</v>
      </c>
      <c r="J2013" s="12">
        <f t="shared" si="447"/>
        <v>78000</v>
      </c>
      <c r="K2013" s="40">
        <f t="shared" si="437"/>
        <v>20280</v>
      </c>
      <c r="L2013" s="75">
        <v>450</v>
      </c>
    </row>
    <row r="2014" spans="1:49" s="26" customFormat="1" x14ac:dyDescent="0.2">
      <c r="A2014" s="112" t="s">
        <v>0</v>
      </c>
      <c r="B2014" s="118" t="s">
        <v>161</v>
      </c>
      <c r="C2014" s="100" t="s">
        <v>57</v>
      </c>
      <c r="D2014" s="123">
        <v>4</v>
      </c>
      <c r="E2014" s="95">
        <v>7000</v>
      </c>
      <c r="F2014" s="95">
        <v>28000</v>
      </c>
      <c r="G2014" s="92" t="s">
        <v>122</v>
      </c>
      <c r="H2014" s="14" t="str">
        <f t="shared" si="445"/>
        <v xml:space="preserve"> </v>
      </c>
      <c r="I2014" s="38">
        <f t="shared" si="446"/>
        <v>0.52</v>
      </c>
      <c r="J2014" s="12">
        <f t="shared" si="447"/>
        <v>7000</v>
      </c>
      <c r="K2014" s="40">
        <f t="shared" si="437"/>
        <v>3640</v>
      </c>
      <c r="L2014" s="75">
        <v>5000</v>
      </c>
    </row>
    <row r="2015" spans="1:49" s="26" customFormat="1" x14ac:dyDescent="0.2">
      <c r="A2015" s="112" t="s">
        <v>0</v>
      </c>
      <c r="B2015" s="118" t="s">
        <v>162</v>
      </c>
      <c r="C2015" s="100" t="s">
        <v>57</v>
      </c>
      <c r="D2015" s="123">
        <v>2</v>
      </c>
      <c r="E2015" s="95">
        <v>5000</v>
      </c>
      <c r="F2015" s="95">
        <v>10000</v>
      </c>
      <c r="G2015" s="92" t="s">
        <v>122</v>
      </c>
      <c r="H2015" s="14" t="str">
        <f t="shared" si="445"/>
        <v xml:space="preserve"> </v>
      </c>
      <c r="I2015" s="38">
        <f t="shared" si="446"/>
        <v>0.26</v>
      </c>
      <c r="J2015" s="12">
        <f t="shared" si="447"/>
        <v>5000</v>
      </c>
      <c r="K2015" s="40">
        <f t="shared" si="437"/>
        <v>1300</v>
      </c>
      <c r="L2015" s="75">
        <v>5000</v>
      </c>
    </row>
    <row r="2016" spans="1:49" s="25" customFormat="1" x14ac:dyDescent="0.2">
      <c r="A2016" s="112" t="s">
        <v>0</v>
      </c>
      <c r="B2016" s="118" t="s">
        <v>163</v>
      </c>
      <c r="C2016" s="100" t="s">
        <v>57</v>
      </c>
      <c r="D2016" s="123">
        <v>2</v>
      </c>
      <c r="E2016" s="95">
        <v>7000</v>
      </c>
      <c r="F2016" s="95">
        <v>14000</v>
      </c>
      <c r="G2016" s="92" t="s">
        <v>122</v>
      </c>
      <c r="H2016" s="14" t="str">
        <f t="shared" si="445"/>
        <v xml:space="preserve"> </v>
      </c>
      <c r="I2016" s="38">
        <f t="shared" si="446"/>
        <v>0.26</v>
      </c>
      <c r="J2016" s="12">
        <f t="shared" si="447"/>
        <v>7000</v>
      </c>
      <c r="K2016" s="40">
        <f t="shared" si="437"/>
        <v>1820</v>
      </c>
      <c r="L2016" s="75">
        <v>6000</v>
      </c>
    </row>
    <row r="2017" spans="1:12" s="25" customFormat="1" x14ac:dyDescent="0.2">
      <c r="A2017" s="112" t="s">
        <v>0</v>
      </c>
      <c r="B2017" s="118" t="s">
        <v>164</v>
      </c>
      <c r="C2017" s="100" t="s">
        <v>57</v>
      </c>
      <c r="D2017" s="123">
        <v>3</v>
      </c>
      <c r="E2017" s="95">
        <v>2000</v>
      </c>
      <c r="F2017" s="95">
        <v>6000</v>
      </c>
      <c r="G2017" s="92" t="s">
        <v>122</v>
      </c>
      <c r="H2017" s="14" t="str">
        <f t="shared" si="445"/>
        <v xml:space="preserve"> </v>
      </c>
      <c r="I2017" s="38">
        <f t="shared" si="446"/>
        <v>0.39</v>
      </c>
      <c r="J2017" s="12">
        <f t="shared" si="447"/>
        <v>2000</v>
      </c>
      <c r="K2017" s="40">
        <f t="shared" si="437"/>
        <v>780</v>
      </c>
      <c r="L2017" s="75">
        <v>400</v>
      </c>
    </row>
    <row r="2018" spans="1:12" s="25" customFormat="1" x14ac:dyDescent="0.2">
      <c r="A2018" s="112" t="s">
        <v>0</v>
      </c>
      <c r="B2018" s="118" t="s">
        <v>165</v>
      </c>
      <c r="C2018" s="100" t="s">
        <v>57</v>
      </c>
      <c r="D2018" s="123">
        <v>8</v>
      </c>
      <c r="E2018" s="95">
        <v>3000</v>
      </c>
      <c r="F2018" s="95">
        <v>24000</v>
      </c>
      <c r="G2018" s="92" t="s">
        <v>122</v>
      </c>
      <c r="H2018" s="14" t="str">
        <f t="shared" si="445"/>
        <v xml:space="preserve"> </v>
      </c>
      <c r="I2018" s="38">
        <f t="shared" si="446"/>
        <v>1.04</v>
      </c>
      <c r="J2018" s="12">
        <f t="shared" si="447"/>
        <v>3000</v>
      </c>
      <c r="K2018" s="40">
        <f t="shared" si="437"/>
        <v>3120</v>
      </c>
      <c r="L2018" s="75">
        <v>150</v>
      </c>
    </row>
    <row r="2019" spans="1:12" s="25" customFormat="1" ht="13.5" x14ac:dyDescent="0.2">
      <c r="A2019" s="112"/>
      <c r="B2019" s="117" t="s">
        <v>552</v>
      </c>
      <c r="C2019" s="94"/>
      <c r="D2019" s="123"/>
      <c r="E2019" s="94"/>
      <c r="F2019" s="97">
        <v>3567200</v>
      </c>
      <c r="G2019" s="97"/>
      <c r="H2019" s="97" t="s">
        <v>454</v>
      </c>
      <c r="I2019" s="38"/>
      <c r="J2019" s="97"/>
      <c r="K2019" s="97">
        <v>3567200</v>
      </c>
      <c r="L2019" s="75">
        <v>3500</v>
      </c>
    </row>
    <row r="2020" spans="1:12" s="25" customFormat="1" ht="13.5" x14ac:dyDescent="0.2">
      <c r="A2020" s="112" t="s">
        <v>0</v>
      </c>
      <c r="B2020" s="118" t="s">
        <v>251</v>
      </c>
      <c r="C2020" s="100" t="s">
        <v>57</v>
      </c>
      <c r="D2020" s="123">
        <v>2</v>
      </c>
      <c r="E2020" s="95">
        <v>10000</v>
      </c>
      <c r="F2020" s="95">
        <v>20000</v>
      </c>
      <c r="G2020" s="92" t="s">
        <v>122</v>
      </c>
      <c r="H2020" s="22"/>
      <c r="I2020" s="38">
        <f t="shared" ref="I2020:I2051" si="448">D2020*0.13</f>
        <v>0.26</v>
      </c>
      <c r="J2020" s="12">
        <f t="shared" ref="J2020:J2051" si="449">E2020</f>
        <v>10000</v>
      </c>
      <c r="K2020" s="40">
        <f t="shared" si="437"/>
        <v>2600</v>
      </c>
      <c r="L2020" s="75">
        <v>900</v>
      </c>
    </row>
    <row r="2021" spans="1:12" s="25" customFormat="1" x14ac:dyDescent="0.2">
      <c r="A2021" s="112" t="s">
        <v>0</v>
      </c>
      <c r="B2021" s="118" t="s">
        <v>227</v>
      </c>
      <c r="C2021" s="100" t="s">
        <v>57</v>
      </c>
      <c r="D2021" s="123">
        <v>24</v>
      </c>
      <c r="E2021" s="95">
        <v>2000</v>
      </c>
      <c r="F2021" s="95">
        <v>48000</v>
      </c>
      <c r="G2021" s="92" t="s">
        <v>122</v>
      </c>
      <c r="H2021" s="14" t="str">
        <f>IF(F2021&gt;=3024000,"тендер"," ")</f>
        <v xml:space="preserve"> </v>
      </c>
      <c r="I2021" s="38">
        <f t="shared" si="448"/>
        <v>3.12</v>
      </c>
      <c r="J2021" s="12">
        <f t="shared" si="449"/>
        <v>2000</v>
      </c>
      <c r="K2021" s="40">
        <f t="shared" si="437"/>
        <v>6240</v>
      </c>
      <c r="L2021" s="75">
        <v>4500</v>
      </c>
    </row>
    <row r="2022" spans="1:12" s="25" customFormat="1" x14ac:dyDescent="0.2">
      <c r="A2022" s="112" t="s">
        <v>0</v>
      </c>
      <c r="B2022" s="118" t="s">
        <v>111</v>
      </c>
      <c r="C2022" s="100" t="s">
        <v>57</v>
      </c>
      <c r="D2022" s="123">
        <v>3</v>
      </c>
      <c r="E2022" s="95">
        <v>3000</v>
      </c>
      <c r="F2022" s="95">
        <v>9000</v>
      </c>
      <c r="G2022" s="92" t="s">
        <v>122</v>
      </c>
      <c r="H2022" s="14" t="str">
        <f>IF(F2022&gt;=3024000,"тендер"," ")</f>
        <v xml:space="preserve"> </v>
      </c>
      <c r="I2022" s="38">
        <f t="shared" si="448"/>
        <v>0.39</v>
      </c>
      <c r="J2022" s="12">
        <f t="shared" si="449"/>
        <v>3000</v>
      </c>
      <c r="K2022" s="40">
        <f t="shared" si="437"/>
        <v>1170</v>
      </c>
      <c r="L2022" s="75">
        <v>1200</v>
      </c>
    </row>
    <row r="2023" spans="1:12" s="25" customFormat="1" x14ac:dyDescent="0.2">
      <c r="A2023" s="112" t="s">
        <v>0</v>
      </c>
      <c r="B2023" s="118" t="s">
        <v>73</v>
      </c>
      <c r="C2023" s="100" t="s">
        <v>57</v>
      </c>
      <c r="D2023" s="123">
        <v>8</v>
      </c>
      <c r="E2023" s="95">
        <v>1000</v>
      </c>
      <c r="F2023" s="95">
        <v>8000</v>
      </c>
      <c r="G2023" s="92" t="s">
        <v>122</v>
      </c>
      <c r="H2023" s="14" t="str">
        <f>IF(F2023&gt;=3024000,"тендер"," ")</f>
        <v xml:space="preserve"> </v>
      </c>
      <c r="I2023" s="38">
        <f t="shared" si="448"/>
        <v>1.04</v>
      </c>
      <c r="J2023" s="12">
        <f t="shared" si="449"/>
        <v>1000</v>
      </c>
      <c r="K2023" s="40">
        <f t="shared" si="437"/>
        <v>1040</v>
      </c>
      <c r="L2023" s="75">
        <v>23000</v>
      </c>
    </row>
    <row r="2024" spans="1:12" s="25" customFormat="1" x14ac:dyDescent="0.2">
      <c r="A2024" s="112" t="s">
        <v>0</v>
      </c>
      <c r="B2024" s="118" t="s">
        <v>295</v>
      </c>
      <c r="C2024" s="100" t="s">
        <v>57</v>
      </c>
      <c r="D2024" s="123">
        <v>2</v>
      </c>
      <c r="E2024" s="95">
        <v>135000</v>
      </c>
      <c r="F2024" s="95">
        <v>270000</v>
      </c>
      <c r="G2024" s="92" t="s">
        <v>122</v>
      </c>
      <c r="H2024" s="14" t="str">
        <f>IF(F2024&gt;=3024000,"тендер"," ")</f>
        <v xml:space="preserve"> </v>
      </c>
      <c r="I2024" s="38">
        <f t="shared" si="448"/>
        <v>0.26</v>
      </c>
      <c r="J2024" s="12">
        <f t="shared" si="449"/>
        <v>135000</v>
      </c>
      <c r="K2024" s="40">
        <f t="shared" ref="K2024:K2083" si="450">I2024*J2024</f>
        <v>35100</v>
      </c>
      <c r="L2024" s="75">
        <v>5500</v>
      </c>
    </row>
    <row r="2025" spans="1:12" s="25" customFormat="1" x14ac:dyDescent="0.2">
      <c r="A2025" s="112"/>
      <c r="B2025" s="118" t="s">
        <v>284</v>
      </c>
      <c r="C2025" s="100" t="s">
        <v>57</v>
      </c>
      <c r="D2025" s="123">
        <v>2</v>
      </c>
      <c r="E2025" s="95">
        <v>6000</v>
      </c>
      <c r="F2025" s="95">
        <v>12000</v>
      </c>
      <c r="G2025" s="92" t="s">
        <v>122</v>
      </c>
      <c r="H2025" s="14"/>
      <c r="I2025" s="38">
        <f t="shared" si="448"/>
        <v>0.26</v>
      </c>
      <c r="J2025" s="12">
        <f t="shared" si="449"/>
        <v>6000</v>
      </c>
      <c r="K2025" s="40">
        <f t="shared" si="450"/>
        <v>1560</v>
      </c>
      <c r="L2025" s="75"/>
    </row>
    <row r="2026" spans="1:12" s="25" customFormat="1" ht="13.5" x14ac:dyDescent="0.25">
      <c r="A2026" s="112"/>
      <c r="B2026" s="118" t="s">
        <v>97</v>
      </c>
      <c r="C2026" s="100" t="s">
        <v>57</v>
      </c>
      <c r="D2026" s="123">
        <v>4</v>
      </c>
      <c r="E2026" s="95">
        <v>10000</v>
      </c>
      <c r="F2026" s="95">
        <v>40000</v>
      </c>
      <c r="G2026" s="92" t="s">
        <v>122</v>
      </c>
      <c r="H2026" s="22"/>
      <c r="I2026" s="38">
        <f t="shared" si="448"/>
        <v>0.52</v>
      </c>
      <c r="J2026" s="12">
        <f t="shared" si="449"/>
        <v>10000</v>
      </c>
      <c r="K2026" s="40">
        <f t="shared" si="450"/>
        <v>5200</v>
      </c>
      <c r="L2026" s="77"/>
    </row>
    <row r="2027" spans="1:12" s="25" customFormat="1" x14ac:dyDescent="0.2">
      <c r="A2027" s="112" t="s">
        <v>0</v>
      </c>
      <c r="B2027" s="118" t="s">
        <v>224</v>
      </c>
      <c r="C2027" s="100" t="s">
        <v>57</v>
      </c>
      <c r="D2027" s="123">
        <v>2</v>
      </c>
      <c r="E2027" s="95">
        <v>70000</v>
      </c>
      <c r="F2027" s="95">
        <v>140000</v>
      </c>
      <c r="G2027" s="92" t="s">
        <v>122</v>
      </c>
      <c r="H2027" s="14" t="str">
        <f t="shared" ref="H2027:H2043" si="451">IF(F2027&gt;=3024000,"тендер"," ")</f>
        <v xml:space="preserve"> </v>
      </c>
      <c r="I2027" s="38">
        <f t="shared" si="448"/>
        <v>0.26</v>
      </c>
      <c r="J2027" s="12">
        <f t="shared" si="449"/>
        <v>70000</v>
      </c>
      <c r="K2027" s="40">
        <f t="shared" si="450"/>
        <v>18200</v>
      </c>
      <c r="L2027" s="75">
        <v>45000</v>
      </c>
    </row>
    <row r="2028" spans="1:12" s="25" customFormat="1" x14ac:dyDescent="0.2">
      <c r="A2028" s="112" t="s">
        <v>0</v>
      </c>
      <c r="B2028" s="118" t="s">
        <v>296</v>
      </c>
      <c r="C2028" s="100" t="s">
        <v>57</v>
      </c>
      <c r="D2028" s="123">
        <v>3</v>
      </c>
      <c r="E2028" s="95">
        <v>3000</v>
      </c>
      <c r="F2028" s="95">
        <v>9000</v>
      </c>
      <c r="G2028" s="92" t="s">
        <v>122</v>
      </c>
      <c r="H2028" s="14" t="str">
        <f t="shared" si="451"/>
        <v xml:space="preserve"> </v>
      </c>
      <c r="I2028" s="38">
        <f t="shared" si="448"/>
        <v>0.39</v>
      </c>
      <c r="J2028" s="12">
        <f t="shared" si="449"/>
        <v>3000</v>
      </c>
      <c r="K2028" s="40">
        <f t="shared" si="450"/>
        <v>1170</v>
      </c>
      <c r="L2028" s="75">
        <v>7000</v>
      </c>
    </row>
    <row r="2029" spans="1:12" s="25" customFormat="1" x14ac:dyDescent="0.2">
      <c r="A2029" s="112" t="s">
        <v>0</v>
      </c>
      <c r="B2029" s="118" t="s">
        <v>94</v>
      </c>
      <c r="C2029" s="100" t="s">
        <v>57</v>
      </c>
      <c r="D2029" s="123">
        <v>2</v>
      </c>
      <c r="E2029" s="95">
        <v>6000</v>
      </c>
      <c r="F2029" s="95">
        <v>12000</v>
      </c>
      <c r="G2029" s="92" t="s">
        <v>122</v>
      </c>
      <c r="H2029" s="14" t="str">
        <f t="shared" si="451"/>
        <v xml:space="preserve"> </v>
      </c>
      <c r="I2029" s="38">
        <f t="shared" si="448"/>
        <v>0.26</v>
      </c>
      <c r="J2029" s="12">
        <f t="shared" si="449"/>
        <v>6000</v>
      </c>
      <c r="K2029" s="40">
        <f t="shared" si="450"/>
        <v>1560</v>
      </c>
      <c r="L2029" s="75">
        <v>5000</v>
      </c>
    </row>
    <row r="2030" spans="1:12" s="25" customFormat="1" x14ac:dyDescent="0.2">
      <c r="A2030" s="112" t="s">
        <v>0</v>
      </c>
      <c r="B2030" s="118" t="s">
        <v>297</v>
      </c>
      <c r="C2030" s="100" t="s">
        <v>57</v>
      </c>
      <c r="D2030" s="123">
        <v>12</v>
      </c>
      <c r="E2030" s="95">
        <v>2000</v>
      </c>
      <c r="F2030" s="95">
        <v>24000</v>
      </c>
      <c r="G2030" s="92" t="s">
        <v>122</v>
      </c>
      <c r="H2030" s="14" t="str">
        <f t="shared" si="451"/>
        <v xml:space="preserve"> </v>
      </c>
      <c r="I2030" s="38">
        <f t="shared" si="448"/>
        <v>1.56</v>
      </c>
      <c r="J2030" s="12">
        <f t="shared" si="449"/>
        <v>2000</v>
      </c>
      <c r="K2030" s="40">
        <f t="shared" si="450"/>
        <v>3120</v>
      </c>
      <c r="L2030" s="75">
        <v>1000</v>
      </c>
    </row>
    <row r="2031" spans="1:12" s="25" customFormat="1" x14ac:dyDescent="0.2">
      <c r="A2031" s="112" t="s">
        <v>0</v>
      </c>
      <c r="B2031" s="118" t="s">
        <v>37</v>
      </c>
      <c r="C2031" s="100" t="s">
        <v>57</v>
      </c>
      <c r="D2031" s="123">
        <v>5</v>
      </c>
      <c r="E2031" s="95">
        <v>25000</v>
      </c>
      <c r="F2031" s="95">
        <v>125000</v>
      </c>
      <c r="G2031" s="92" t="s">
        <v>122</v>
      </c>
      <c r="H2031" s="14" t="str">
        <f t="shared" si="451"/>
        <v xml:space="preserve"> </v>
      </c>
      <c r="I2031" s="38">
        <f t="shared" si="448"/>
        <v>0.65</v>
      </c>
      <c r="J2031" s="12">
        <f t="shared" si="449"/>
        <v>25000</v>
      </c>
      <c r="K2031" s="40">
        <f t="shared" si="450"/>
        <v>16250</v>
      </c>
      <c r="L2031" s="75">
        <v>700</v>
      </c>
    </row>
    <row r="2032" spans="1:12" s="25" customFormat="1" x14ac:dyDescent="0.2">
      <c r="A2032" s="112" t="s">
        <v>0</v>
      </c>
      <c r="B2032" s="118" t="s">
        <v>298</v>
      </c>
      <c r="C2032" s="100" t="s">
        <v>57</v>
      </c>
      <c r="D2032" s="123">
        <v>6</v>
      </c>
      <c r="E2032" s="95">
        <v>3000</v>
      </c>
      <c r="F2032" s="95">
        <v>18000</v>
      </c>
      <c r="G2032" s="92" t="s">
        <v>122</v>
      </c>
      <c r="H2032" s="14" t="str">
        <f t="shared" si="451"/>
        <v xml:space="preserve"> </v>
      </c>
      <c r="I2032" s="38">
        <f t="shared" si="448"/>
        <v>0.78</v>
      </c>
      <c r="J2032" s="12">
        <f t="shared" si="449"/>
        <v>3000</v>
      </c>
      <c r="K2032" s="40">
        <f t="shared" si="450"/>
        <v>2340</v>
      </c>
      <c r="L2032" s="75">
        <v>1000</v>
      </c>
    </row>
    <row r="2033" spans="1:12" s="25" customFormat="1" x14ac:dyDescent="0.2">
      <c r="A2033" s="112" t="s">
        <v>0</v>
      </c>
      <c r="B2033" s="118" t="s">
        <v>299</v>
      </c>
      <c r="C2033" s="100" t="s">
        <v>57</v>
      </c>
      <c r="D2033" s="123">
        <v>6</v>
      </c>
      <c r="E2033" s="95">
        <v>2000</v>
      </c>
      <c r="F2033" s="95">
        <v>12000</v>
      </c>
      <c r="G2033" s="92" t="s">
        <v>122</v>
      </c>
      <c r="H2033" s="14" t="str">
        <f t="shared" si="451"/>
        <v xml:space="preserve"> </v>
      </c>
      <c r="I2033" s="38">
        <f t="shared" si="448"/>
        <v>0.78</v>
      </c>
      <c r="J2033" s="12">
        <f t="shared" si="449"/>
        <v>2000</v>
      </c>
      <c r="K2033" s="40">
        <f t="shared" si="450"/>
        <v>1560</v>
      </c>
      <c r="L2033" s="75">
        <v>700</v>
      </c>
    </row>
    <row r="2034" spans="1:12" s="25" customFormat="1" x14ac:dyDescent="0.2">
      <c r="A2034" s="112" t="s">
        <v>0</v>
      </c>
      <c r="B2034" s="118" t="s">
        <v>221</v>
      </c>
      <c r="C2034" s="100" t="s">
        <v>57</v>
      </c>
      <c r="D2034" s="123">
        <v>4</v>
      </c>
      <c r="E2034" s="95">
        <v>1000</v>
      </c>
      <c r="F2034" s="95">
        <v>4000</v>
      </c>
      <c r="G2034" s="92" t="s">
        <v>122</v>
      </c>
      <c r="H2034" s="14" t="str">
        <f t="shared" si="451"/>
        <v xml:space="preserve"> </v>
      </c>
      <c r="I2034" s="38">
        <f t="shared" si="448"/>
        <v>0.52</v>
      </c>
      <c r="J2034" s="12">
        <f t="shared" si="449"/>
        <v>1000</v>
      </c>
      <c r="K2034" s="40">
        <f t="shared" si="450"/>
        <v>520</v>
      </c>
      <c r="L2034" s="75">
        <v>1500</v>
      </c>
    </row>
    <row r="2035" spans="1:12" s="25" customFormat="1" x14ac:dyDescent="0.2">
      <c r="A2035" s="112" t="s">
        <v>0</v>
      </c>
      <c r="B2035" s="118" t="s">
        <v>300</v>
      </c>
      <c r="C2035" s="100" t="s">
        <v>57</v>
      </c>
      <c r="D2035" s="123">
        <v>4</v>
      </c>
      <c r="E2035" s="95">
        <v>58000</v>
      </c>
      <c r="F2035" s="95">
        <v>232000</v>
      </c>
      <c r="G2035" s="92" t="s">
        <v>122</v>
      </c>
      <c r="H2035" s="14" t="str">
        <f t="shared" si="451"/>
        <v xml:space="preserve"> </v>
      </c>
      <c r="I2035" s="38">
        <f t="shared" si="448"/>
        <v>0.52</v>
      </c>
      <c r="J2035" s="12">
        <f t="shared" si="449"/>
        <v>58000</v>
      </c>
      <c r="K2035" s="40">
        <f t="shared" si="450"/>
        <v>30160</v>
      </c>
      <c r="L2035" s="75">
        <v>4000</v>
      </c>
    </row>
    <row r="2036" spans="1:12" s="25" customFormat="1" x14ac:dyDescent="0.2">
      <c r="A2036" s="112" t="s">
        <v>0</v>
      </c>
      <c r="B2036" s="118" t="s">
        <v>301</v>
      </c>
      <c r="C2036" s="100" t="s">
        <v>57</v>
      </c>
      <c r="D2036" s="123">
        <v>4</v>
      </c>
      <c r="E2036" s="95">
        <v>18000</v>
      </c>
      <c r="F2036" s="95">
        <v>72000</v>
      </c>
      <c r="G2036" s="92" t="s">
        <v>122</v>
      </c>
      <c r="H2036" s="14" t="str">
        <f t="shared" si="451"/>
        <v xml:space="preserve"> </v>
      </c>
      <c r="I2036" s="38">
        <f t="shared" si="448"/>
        <v>0.52</v>
      </c>
      <c r="J2036" s="12">
        <f t="shared" si="449"/>
        <v>18000</v>
      </c>
      <c r="K2036" s="40">
        <f t="shared" si="450"/>
        <v>9360</v>
      </c>
      <c r="L2036" s="75">
        <v>7000</v>
      </c>
    </row>
    <row r="2037" spans="1:12" s="25" customFormat="1" x14ac:dyDescent="0.2">
      <c r="A2037" s="112" t="s">
        <v>0</v>
      </c>
      <c r="B2037" s="118" t="s">
        <v>302</v>
      </c>
      <c r="C2037" s="100" t="s">
        <v>57</v>
      </c>
      <c r="D2037" s="123">
        <v>7</v>
      </c>
      <c r="E2037" s="95">
        <v>8000</v>
      </c>
      <c r="F2037" s="95">
        <v>56000</v>
      </c>
      <c r="G2037" s="92" t="s">
        <v>122</v>
      </c>
      <c r="H2037" s="14" t="str">
        <f t="shared" si="451"/>
        <v xml:space="preserve"> </v>
      </c>
      <c r="I2037" s="38">
        <f t="shared" si="448"/>
        <v>0.91</v>
      </c>
      <c r="J2037" s="12">
        <f t="shared" si="449"/>
        <v>8000</v>
      </c>
      <c r="K2037" s="40">
        <f t="shared" si="450"/>
        <v>7280</v>
      </c>
      <c r="L2037" s="75">
        <v>35000</v>
      </c>
    </row>
    <row r="2038" spans="1:12" s="25" customFormat="1" x14ac:dyDescent="0.2">
      <c r="A2038" s="112" t="s">
        <v>0</v>
      </c>
      <c r="B2038" s="118" t="s">
        <v>228</v>
      </c>
      <c r="C2038" s="100" t="s">
        <v>57</v>
      </c>
      <c r="D2038" s="123">
        <v>6</v>
      </c>
      <c r="E2038" s="95">
        <v>30000</v>
      </c>
      <c r="F2038" s="95">
        <v>180000</v>
      </c>
      <c r="G2038" s="92" t="s">
        <v>122</v>
      </c>
      <c r="H2038" s="14" t="str">
        <f t="shared" si="451"/>
        <v xml:space="preserve"> </v>
      </c>
      <c r="I2038" s="38">
        <f t="shared" si="448"/>
        <v>0.78</v>
      </c>
      <c r="J2038" s="12">
        <f t="shared" si="449"/>
        <v>30000</v>
      </c>
      <c r="K2038" s="40">
        <f t="shared" si="450"/>
        <v>23400</v>
      </c>
      <c r="L2038" s="75">
        <v>75000</v>
      </c>
    </row>
    <row r="2039" spans="1:12" s="25" customFormat="1" x14ac:dyDescent="0.2">
      <c r="A2039" s="112" t="s">
        <v>0</v>
      </c>
      <c r="B2039" s="118" t="s">
        <v>229</v>
      </c>
      <c r="C2039" s="100" t="s">
        <v>57</v>
      </c>
      <c r="D2039" s="123">
        <v>6</v>
      </c>
      <c r="E2039" s="95">
        <v>40000</v>
      </c>
      <c r="F2039" s="95">
        <v>240000</v>
      </c>
      <c r="G2039" s="92" t="s">
        <v>122</v>
      </c>
      <c r="H2039" s="14" t="str">
        <f t="shared" si="451"/>
        <v xml:space="preserve"> </v>
      </c>
      <c r="I2039" s="38">
        <f t="shared" si="448"/>
        <v>0.78</v>
      </c>
      <c r="J2039" s="12">
        <f t="shared" si="449"/>
        <v>40000</v>
      </c>
      <c r="K2039" s="40">
        <f t="shared" si="450"/>
        <v>31200</v>
      </c>
      <c r="L2039" s="75">
        <v>4200</v>
      </c>
    </row>
    <row r="2040" spans="1:12" s="25" customFormat="1" x14ac:dyDescent="0.2">
      <c r="A2040" s="112" t="s">
        <v>0</v>
      </c>
      <c r="B2040" s="118" t="s">
        <v>252</v>
      </c>
      <c r="C2040" s="100" t="s">
        <v>57</v>
      </c>
      <c r="D2040" s="123">
        <v>2</v>
      </c>
      <c r="E2040" s="95">
        <v>5000</v>
      </c>
      <c r="F2040" s="95">
        <v>10000</v>
      </c>
      <c r="G2040" s="92" t="s">
        <v>122</v>
      </c>
      <c r="H2040" s="14" t="str">
        <f t="shared" si="451"/>
        <v xml:space="preserve"> </v>
      </c>
      <c r="I2040" s="38">
        <f t="shared" si="448"/>
        <v>0.26</v>
      </c>
      <c r="J2040" s="12">
        <f t="shared" si="449"/>
        <v>5000</v>
      </c>
      <c r="K2040" s="40">
        <f t="shared" si="450"/>
        <v>1300</v>
      </c>
      <c r="L2040" s="75">
        <v>5500</v>
      </c>
    </row>
    <row r="2041" spans="1:12" s="25" customFormat="1" x14ac:dyDescent="0.2">
      <c r="A2041" s="112" t="s">
        <v>0</v>
      </c>
      <c r="B2041" s="118" t="s">
        <v>232</v>
      </c>
      <c r="C2041" s="100" t="s">
        <v>57</v>
      </c>
      <c r="D2041" s="123">
        <v>12</v>
      </c>
      <c r="E2041" s="95">
        <v>6000</v>
      </c>
      <c r="F2041" s="95">
        <v>72000</v>
      </c>
      <c r="G2041" s="92" t="s">
        <v>122</v>
      </c>
      <c r="H2041" s="14" t="str">
        <f t="shared" si="451"/>
        <v xml:space="preserve"> </v>
      </c>
      <c r="I2041" s="38">
        <f t="shared" si="448"/>
        <v>1.56</v>
      </c>
      <c r="J2041" s="12">
        <f t="shared" si="449"/>
        <v>6000</v>
      </c>
      <c r="K2041" s="40">
        <f t="shared" si="450"/>
        <v>9360</v>
      </c>
      <c r="L2041" s="75">
        <v>1000</v>
      </c>
    </row>
    <row r="2042" spans="1:12" s="25" customFormat="1" x14ac:dyDescent="0.2">
      <c r="A2042" s="112" t="s">
        <v>0</v>
      </c>
      <c r="B2042" s="118" t="s">
        <v>253</v>
      </c>
      <c r="C2042" s="100" t="s">
        <v>57</v>
      </c>
      <c r="D2042" s="123">
        <v>4</v>
      </c>
      <c r="E2042" s="95">
        <v>7000</v>
      </c>
      <c r="F2042" s="95">
        <v>28000</v>
      </c>
      <c r="G2042" s="92" t="s">
        <v>122</v>
      </c>
      <c r="H2042" s="14" t="str">
        <f t="shared" si="451"/>
        <v xml:space="preserve"> </v>
      </c>
      <c r="I2042" s="38">
        <f t="shared" si="448"/>
        <v>0.52</v>
      </c>
      <c r="J2042" s="12">
        <f t="shared" si="449"/>
        <v>7000</v>
      </c>
      <c r="K2042" s="40">
        <f t="shared" si="450"/>
        <v>3640</v>
      </c>
      <c r="L2042" s="75">
        <v>14000</v>
      </c>
    </row>
    <row r="2043" spans="1:12" s="25" customFormat="1" x14ac:dyDescent="0.2">
      <c r="A2043" s="112" t="s">
        <v>0</v>
      </c>
      <c r="B2043" s="118" t="s">
        <v>254</v>
      </c>
      <c r="C2043" s="100" t="s">
        <v>57</v>
      </c>
      <c r="D2043" s="123">
        <v>2</v>
      </c>
      <c r="E2043" s="95">
        <v>140000</v>
      </c>
      <c r="F2043" s="95">
        <v>280000</v>
      </c>
      <c r="G2043" s="92" t="s">
        <v>122</v>
      </c>
      <c r="H2043" s="14" t="str">
        <f t="shared" si="451"/>
        <v xml:space="preserve"> </v>
      </c>
      <c r="I2043" s="38">
        <f t="shared" si="448"/>
        <v>0.26</v>
      </c>
      <c r="J2043" s="12">
        <f t="shared" si="449"/>
        <v>140000</v>
      </c>
      <c r="K2043" s="40">
        <f t="shared" si="450"/>
        <v>36400</v>
      </c>
      <c r="L2043" s="75">
        <v>7000</v>
      </c>
    </row>
    <row r="2044" spans="1:12" s="25" customFormat="1" x14ac:dyDescent="0.2">
      <c r="A2044" s="112" t="s">
        <v>0</v>
      </c>
      <c r="B2044" s="118" t="s">
        <v>303</v>
      </c>
      <c r="C2044" s="100" t="s">
        <v>57</v>
      </c>
      <c r="D2044" s="123">
        <v>6</v>
      </c>
      <c r="E2044" s="95">
        <v>12000</v>
      </c>
      <c r="F2044" s="95">
        <v>72000</v>
      </c>
      <c r="G2044" s="92" t="s">
        <v>122</v>
      </c>
      <c r="H2044" s="14"/>
      <c r="I2044" s="38">
        <f t="shared" si="448"/>
        <v>0.78</v>
      </c>
      <c r="J2044" s="12">
        <f t="shared" si="449"/>
        <v>12000</v>
      </c>
      <c r="K2044" s="40">
        <f t="shared" si="450"/>
        <v>9360</v>
      </c>
      <c r="L2044" s="75">
        <v>38000</v>
      </c>
    </row>
    <row r="2045" spans="1:12" s="25" customFormat="1" ht="13.5" x14ac:dyDescent="0.25">
      <c r="A2045" s="112"/>
      <c r="B2045" s="118" t="s">
        <v>304</v>
      </c>
      <c r="C2045" s="100" t="s">
        <v>57</v>
      </c>
      <c r="D2045" s="123">
        <v>6</v>
      </c>
      <c r="E2045" s="95">
        <v>40000</v>
      </c>
      <c r="F2045" s="95">
        <v>240000</v>
      </c>
      <c r="G2045" s="92" t="s">
        <v>122</v>
      </c>
      <c r="H2045" s="22"/>
      <c r="I2045" s="38">
        <f t="shared" si="448"/>
        <v>0.78</v>
      </c>
      <c r="J2045" s="12">
        <f t="shared" si="449"/>
        <v>40000</v>
      </c>
      <c r="K2045" s="40">
        <f t="shared" si="450"/>
        <v>31200</v>
      </c>
      <c r="L2045" s="77"/>
    </row>
    <row r="2046" spans="1:12" s="25" customFormat="1" x14ac:dyDescent="0.2">
      <c r="A2046" s="112" t="s">
        <v>0</v>
      </c>
      <c r="B2046" s="118" t="s">
        <v>255</v>
      </c>
      <c r="C2046" s="100" t="s">
        <v>57</v>
      </c>
      <c r="D2046" s="123">
        <v>20</v>
      </c>
      <c r="E2046" s="95">
        <v>4000</v>
      </c>
      <c r="F2046" s="95">
        <v>80000</v>
      </c>
      <c r="G2046" s="92" t="s">
        <v>122</v>
      </c>
      <c r="H2046" s="14"/>
      <c r="I2046" s="38">
        <f t="shared" si="448"/>
        <v>2.6</v>
      </c>
      <c r="J2046" s="12">
        <f t="shared" si="449"/>
        <v>4000</v>
      </c>
      <c r="K2046" s="40">
        <f t="shared" si="450"/>
        <v>10400</v>
      </c>
      <c r="L2046" s="75"/>
    </row>
    <row r="2047" spans="1:12" s="25" customFormat="1" x14ac:dyDescent="0.2">
      <c r="A2047" s="112" t="s">
        <v>0</v>
      </c>
      <c r="B2047" s="118" t="s">
        <v>15</v>
      </c>
      <c r="C2047" s="100" t="s">
        <v>57</v>
      </c>
      <c r="D2047" s="123">
        <v>6</v>
      </c>
      <c r="E2047" s="95">
        <v>50000</v>
      </c>
      <c r="F2047" s="95">
        <v>300000</v>
      </c>
      <c r="G2047" s="92" t="s">
        <v>122</v>
      </c>
      <c r="H2047" s="14"/>
      <c r="I2047" s="38">
        <f t="shared" si="448"/>
        <v>0.78</v>
      </c>
      <c r="J2047" s="12">
        <f t="shared" si="449"/>
        <v>50000</v>
      </c>
      <c r="K2047" s="40">
        <f t="shared" si="450"/>
        <v>39000</v>
      </c>
      <c r="L2047" s="75">
        <v>110000</v>
      </c>
    </row>
    <row r="2048" spans="1:12" s="25" customFormat="1" x14ac:dyDescent="0.2">
      <c r="A2048" s="112" t="s">
        <v>0</v>
      </c>
      <c r="B2048" s="118" t="s">
        <v>256</v>
      </c>
      <c r="C2048" s="100" t="s">
        <v>57</v>
      </c>
      <c r="D2048" s="123">
        <v>8</v>
      </c>
      <c r="E2048" s="95">
        <v>9000</v>
      </c>
      <c r="F2048" s="95">
        <v>72000</v>
      </c>
      <c r="G2048" s="92" t="s">
        <v>122</v>
      </c>
      <c r="H2048" s="14"/>
      <c r="I2048" s="38">
        <f t="shared" si="448"/>
        <v>1.04</v>
      </c>
      <c r="J2048" s="12">
        <f t="shared" si="449"/>
        <v>9000</v>
      </c>
      <c r="K2048" s="40">
        <f t="shared" si="450"/>
        <v>9360</v>
      </c>
      <c r="L2048" s="75">
        <v>110000</v>
      </c>
    </row>
    <row r="2049" spans="1:12" s="25" customFormat="1" ht="13.5" x14ac:dyDescent="0.2">
      <c r="A2049" s="112" t="s">
        <v>0</v>
      </c>
      <c r="B2049" s="118" t="s">
        <v>257</v>
      </c>
      <c r="C2049" s="100" t="s">
        <v>57</v>
      </c>
      <c r="D2049" s="123">
        <v>8</v>
      </c>
      <c r="E2049" s="95">
        <v>7000</v>
      </c>
      <c r="F2049" s="95">
        <v>56000</v>
      </c>
      <c r="G2049" s="92" t="s">
        <v>122</v>
      </c>
      <c r="H2049" s="22"/>
      <c r="I2049" s="38">
        <f t="shared" si="448"/>
        <v>1.04</v>
      </c>
      <c r="J2049" s="12">
        <f t="shared" si="449"/>
        <v>7000</v>
      </c>
      <c r="K2049" s="40">
        <f t="shared" si="450"/>
        <v>7280</v>
      </c>
      <c r="L2049" s="75"/>
    </row>
    <row r="2050" spans="1:12" s="25" customFormat="1" ht="13.5" x14ac:dyDescent="0.2">
      <c r="A2050" s="112" t="s">
        <v>0</v>
      </c>
      <c r="B2050" s="118" t="s">
        <v>258</v>
      </c>
      <c r="C2050" s="100" t="s">
        <v>57</v>
      </c>
      <c r="D2050" s="123">
        <v>8</v>
      </c>
      <c r="E2050" s="95">
        <v>8000</v>
      </c>
      <c r="F2050" s="95">
        <v>64000</v>
      </c>
      <c r="G2050" s="92" t="s">
        <v>122</v>
      </c>
      <c r="H2050" s="22"/>
      <c r="I2050" s="38">
        <f t="shared" si="448"/>
        <v>1.04</v>
      </c>
      <c r="J2050" s="12">
        <f t="shared" si="449"/>
        <v>8000</v>
      </c>
      <c r="K2050" s="40">
        <f t="shared" si="450"/>
        <v>8320</v>
      </c>
      <c r="L2050" s="75"/>
    </row>
    <row r="2051" spans="1:12" s="25" customFormat="1" x14ac:dyDescent="0.2">
      <c r="A2051" s="112" t="s">
        <v>0</v>
      </c>
      <c r="B2051" s="118" t="s">
        <v>305</v>
      </c>
      <c r="C2051" s="100" t="s">
        <v>57</v>
      </c>
      <c r="D2051" s="123">
        <v>4</v>
      </c>
      <c r="E2051" s="95">
        <v>8000</v>
      </c>
      <c r="F2051" s="95">
        <v>32000</v>
      </c>
      <c r="G2051" s="92" t="s">
        <v>122</v>
      </c>
      <c r="H2051" s="14"/>
      <c r="I2051" s="38">
        <f t="shared" si="448"/>
        <v>0.52</v>
      </c>
      <c r="J2051" s="12">
        <f t="shared" si="449"/>
        <v>8000</v>
      </c>
      <c r="K2051" s="40">
        <f t="shared" si="450"/>
        <v>4160</v>
      </c>
      <c r="L2051" s="75">
        <v>190000</v>
      </c>
    </row>
    <row r="2052" spans="1:12" s="25" customFormat="1" ht="13.5" x14ac:dyDescent="0.2">
      <c r="A2052" s="112" t="s">
        <v>0</v>
      </c>
      <c r="B2052" s="118" t="s">
        <v>259</v>
      </c>
      <c r="C2052" s="100" t="s">
        <v>57</v>
      </c>
      <c r="D2052" s="123">
        <v>2</v>
      </c>
      <c r="E2052" s="95">
        <v>17000</v>
      </c>
      <c r="F2052" s="95">
        <v>34000</v>
      </c>
      <c r="G2052" s="92" t="s">
        <v>122</v>
      </c>
      <c r="H2052" s="22"/>
      <c r="I2052" s="38">
        <f t="shared" ref="I2052:I2068" si="452">D2052*0.13</f>
        <v>0.26</v>
      </c>
      <c r="J2052" s="12">
        <f t="shared" ref="J2052:J2068" si="453">E2052</f>
        <v>17000</v>
      </c>
      <c r="K2052" s="40">
        <f t="shared" si="450"/>
        <v>4420</v>
      </c>
      <c r="L2052" s="75">
        <v>180000</v>
      </c>
    </row>
    <row r="2053" spans="1:12" s="25" customFormat="1" ht="13.5" x14ac:dyDescent="0.2">
      <c r="A2053" s="112" t="s">
        <v>0</v>
      </c>
      <c r="B2053" s="118" t="s">
        <v>260</v>
      </c>
      <c r="C2053" s="100" t="s">
        <v>57</v>
      </c>
      <c r="D2053" s="123">
        <v>8</v>
      </c>
      <c r="E2053" s="95">
        <v>4000</v>
      </c>
      <c r="F2053" s="95">
        <v>32000</v>
      </c>
      <c r="G2053" s="92" t="s">
        <v>122</v>
      </c>
      <c r="H2053" s="22"/>
      <c r="I2053" s="38">
        <f t="shared" si="452"/>
        <v>1.04</v>
      </c>
      <c r="J2053" s="12">
        <f t="shared" si="453"/>
        <v>4000</v>
      </c>
      <c r="K2053" s="40">
        <f t="shared" si="450"/>
        <v>4160</v>
      </c>
      <c r="L2053" s="78"/>
    </row>
    <row r="2054" spans="1:12" s="25" customFormat="1" x14ac:dyDescent="0.2">
      <c r="A2054" s="112" t="s">
        <v>0</v>
      </c>
      <c r="B2054" s="118" t="s">
        <v>239</v>
      </c>
      <c r="C2054" s="100" t="s">
        <v>57</v>
      </c>
      <c r="D2054" s="123">
        <v>2</v>
      </c>
      <c r="E2054" s="95">
        <v>58000</v>
      </c>
      <c r="F2054" s="95">
        <v>116000</v>
      </c>
      <c r="G2054" s="92" t="s">
        <v>122</v>
      </c>
      <c r="H2054" s="14" t="str">
        <f>IF(F2054&gt;=3024000,"тендер"," ")</f>
        <v xml:space="preserve"> </v>
      </c>
      <c r="I2054" s="38">
        <f t="shared" si="452"/>
        <v>0.26</v>
      </c>
      <c r="J2054" s="12">
        <f t="shared" si="453"/>
        <v>58000</v>
      </c>
      <c r="K2054" s="40">
        <f t="shared" si="450"/>
        <v>15080</v>
      </c>
      <c r="L2054" s="75">
        <v>10000</v>
      </c>
    </row>
    <row r="2055" spans="1:12" s="25" customFormat="1" x14ac:dyDescent="0.2">
      <c r="A2055" s="112" t="s">
        <v>0</v>
      </c>
      <c r="B2055" s="118" t="s">
        <v>306</v>
      </c>
      <c r="C2055" s="100" t="s">
        <v>57</v>
      </c>
      <c r="D2055" s="123">
        <v>3</v>
      </c>
      <c r="E2055" s="95">
        <v>50000</v>
      </c>
      <c r="F2055" s="95">
        <v>150000</v>
      </c>
      <c r="G2055" s="92" t="s">
        <v>122</v>
      </c>
      <c r="H2055" s="14" t="str">
        <f>IF(F2055&gt;=3024000,"тендер"," ")</f>
        <v xml:space="preserve"> </v>
      </c>
      <c r="I2055" s="38">
        <f t="shared" si="452"/>
        <v>0.39</v>
      </c>
      <c r="J2055" s="12">
        <f t="shared" si="453"/>
        <v>50000</v>
      </c>
      <c r="K2055" s="40">
        <f t="shared" si="450"/>
        <v>19500</v>
      </c>
      <c r="L2055" s="75">
        <v>500</v>
      </c>
    </row>
    <row r="2056" spans="1:12" s="25" customFormat="1" x14ac:dyDescent="0.2">
      <c r="A2056" s="112" t="s">
        <v>0</v>
      </c>
      <c r="B2056" s="118" t="s">
        <v>261</v>
      </c>
      <c r="C2056" s="100" t="s">
        <v>57</v>
      </c>
      <c r="D2056" s="123">
        <v>4</v>
      </c>
      <c r="E2056" s="95">
        <v>7000</v>
      </c>
      <c r="F2056" s="95">
        <v>28000</v>
      </c>
      <c r="G2056" s="92" t="s">
        <v>122</v>
      </c>
      <c r="H2056" s="14" t="str">
        <f>IF(F2056&gt;=3024000,"тендер"," ")</f>
        <v xml:space="preserve"> </v>
      </c>
      <c r="I2056" s="38">
        <f t="shared" si="452"/>
        <v>0.52</v>
      </c>
      <c r="J2056" s="12">
        <f t="shared" si="453"/>
        <v>7000</v>
      </c>
      <c r="K2056" s="40">
        <f t="shared" si="450"/>
        <v>3640</v>
      </c>
      <c r="L2056" s="75">
        <v>5000</v>
      </c>
    </row>
    <row r="2057" spans="1:12" s="25" customFormat="1" ht="13.5" x14ac:dyDescent="0.2">
      <c r="A2057" s="112" t="s">
        <v>0</v>
      </c>
      <c r="B2057" s="118" t="s">
        <v>72</v>
      </c>
      <c r="C2057" s="100" t="s">
        <v>57</v>
      </c>
      <c r="D2057" s="123">
        <v>4</v>
      </c>
      <c r="E2057" s="95">
        <v>1000</v>
      </c>
      <c r="F2057" s="95">
        <v>4000</v>
      </c>
      <c r="G2057" s="92" t="s">
        <v>122</v>
      </c>
      <c r="H2057" s="22"/>
      <c r="I2057" s="38">
        <f t="shared" si="452"/>
        <v>0.52</v>
      </c>
      <c r="J2057" s="12">
        <f t="shared" si="453"/>
        <v>1000</v>
      </c>
      <c r="K2057" s="40">
        <f t="shared" si="450"/>
        <v>520</v>
      </c>
      <c r="L2057" s="75">
        <v>18000</v>
      </c>
    </row>
    <row r="2058" spans="1:12" s="25" customFormat="1" x14ac:dyDescent="0.2">
      <c r="A2058" s="112" t="s">
        <v>0</v>
      </c>
      <c r="B2058" s="118" t="s">
        <v>307</v>
      </c>
      <c r="C2058" s="100" t="s">
        <v>57</v>
      </c>
      <c r="D2058" s="123">
        <v>4</v>
      </c>
      <c r="E2058" s="95">
        <v>1000</v>
      </c>
      <c r="F2058" s="95">
        <v>4000</v>
      </c>
      <c r="G2058" s="92" t="s">
        <v>122</v>
      </c>
      <c r="H2058" s="14" t="str">
        <f t="shared" ref="H2058:H2061" si="454">IF(F2058&gt;=3024000,"тендер"," ")</f>
        <v xml:space="preserve"> </v>
      </c>
      <c r="I2058" s="38">
        <f t="shared" si="452"/>
        <v>0.52</v>
      </c>
      <c r="J2058" s="12">
        <f t="shared" si="453"/>
        <v>1000</v>
      </c>
      <c r="K2058" s="40">
        <f t="shared" si="450"/>
        <v>520</v>
      </c>
      <c r="L2058" s="75">
        <v>7000</v>
      </c>
    </row>
    <row r="2059" spans="1:12" s="25" customFormat="1" x14ac:dyDescent="0.2">
      <c r="A2059" s="112" t="s">
        <v>0</v>
      </c>
      <c r="B2059" s="118" t="s">
        <v>118</v>
      </c>
      <c r="C2059" s="100" t="s">
        <v>57</v>
      </c>
      <c r="D2059" s="123">
        <v>1</v>
      </c>
      <c r="E2059" s="95">
        <v>10000</v>
      </c>
      <c r="F2059" s="95">
        <v>10000</v>
      </c>
      <c r="G2059" s="92" t="s">
        <v>122</v>
      </c>
      <c r="H2059" s="14" t="str">
        <f t="shared" si="454"/>
        <v xml:space="preserve"> </v>
      </c>
      <c r="I2059" s="38">
        <f t="shared" si="452"/>
        <v>0.13</v>
      </c>
      <c r="J2059" s="12">
        <f t="shared" si="453"/>
        <v>10000</v>
      </c>
      <c r="K2059" s="40">
        <f t="shared" si="450"/>
        <v>1300</v>
      </c>
      <c r="L2059" s="75">
        <v>12500</v>
      </c>
    </row>
    <row r="2060" spans="1:12" s="25" customFormat="1" x14ac:dyDescent="0.2">
      <c r="A2060" s="112" t="s">
        <v>0</v>
      </c>
      <c r="B2060" s="118" t="s">
        <v>119</v>
      </c>
      <c r="C2060" s="100" t="s">
        <v>57</v>
      </c>
      <c r="D2060" s="123">
        <v>2</v>
      </c>
      <c r="E2060" s="95">
        <v>6000</v>
      </c>
      <c r="F2060" s="95">
        <v>12000</v>
      </c>
      <c r="G2060" s="92" t="s">
        <v>122</v>
      </c>
      <c r="H2060" s="14" t="str">
        <f t="shared" si="454"/>
        <v xml:space="preserve"> </v>
      </c>
      <c r="I2060" s="38">
        <f t="shared" si="452"/>
        <v>0.26</v>
      </c>
      <c r="J2060" s="12">
        <f t="shared" si="453"/>
        <v>6000</v>
      </c>
      <c r="K2060" s="40">
        <f t="shared" si="450"/>
        <v>1560</v>
      </c>
      <c r="L2060" s="75">
        <v>28000</v>
      </c>
    </row>
    <row r="2061" spans="1:12" s="25" customFormat="1" x14ac:dyDescent="0.2">
      <c r="A2061" s="112" t="s">
        <v>0</v>
      </c>
      <c r="B2061" s="118" t="s">
        <v>120</v>
      </c>
      <c r="C2061" s="100" t="s">
        <v>57</v>
      </c>
      <c r="D2061" s="123">
        <v>3</v>
      </c>
      <c r="E2061" s="95">
        <v>6000</v>
      </c>
      <c r="F2061" s="95">
        <v>18000</v>
      </c>
      <c r="G2061" s="92" t="s">
        <v>122</v>
      </c>
      <c r="H2061" s="14" t="str">
        <f t="shared" si="454"/>
        <v xml:space="preserve"> </v>
      </c>
      <c r="I2061" s="38">
        <f t="shared" si="452"/>
        <v>0.39</v>
      </c>
      <c r="J2061" s="12">
        <f t="shared" si="453"/>
        <v>6000</v>
      </c>
      <c r="K2061" s="40">
        <f t="shared" si="450"/>
        <v>2340</v>
      </c>
      <c r="L2061" s="75">
        <v>10000</v>
      </c>
    </row>
    <row r="2062" spans="1:12" s="25" customFormat="1" x14ac:dyDescent="0.2">
      <c r="A2062" s="112" t="s">
        <v>0</v>
      </c>
      <c r="B2062" s="118" t="s">
        <v>62</v>
      </c>
      <c r="C2062" s="100" t="s">
        <v>57</v>
      </c>
      <c r="D2062" s="123">
        <v>24</v>
      </c>
      <c r="E2062" s="94">
        <v>800</v>
      </c>
      <c r="F2062" s="95">
        <v>19200</v>
      </c>
      <c r="G2062" s="92" t="s">
        <v>122</v>
      </c>
      <c r="H2062" s="14"/>
      <c r="I2062" s="38">
        <f t="shared" si="452"/>
        <v>3.12</v>
      </c>
      <c r="J2062" s="12">
        <f t="shared" si="453"/>
        <v>800</v>
      </c>
      <c r="K2062" s="40">
        <f t="shared" si="450"/>
        <v>2496</v>
      </c>
      <c r="L2062" s="75">
        <v>65000</v>
      </c>
    </row>
    <row r="2063" spans="1:12" s="25" customFormat="1" x14ac:dyDescent="0.2">
      <c r="A2063" s="112" t="s">
        <v>0</v>
      </c>
      <c r="B2063" s="118" t="s">
        <v>145</v>
      </c>
      <c r="C2063" s="100" t="s">
        <v>57</v>
      </c>
      <c r="D2063" s="123">
        <v>3</v>
      </c>
      <c r="E2063" s="95">
        <v>4000</v>
      </c>
      <c r="F2063" s="95">
        <v>12000</v>
      </c>
      <c r="G2063" s="92" t="s">
        <v>122</v>
      </c>
      <c r="H2063" s="14"/>
      <c r="I2063" s="38">
        <f t="shared" si="452"/>
        <v>0.39</v>
      </c>
      <c r="J2063" s="12">
        <f t="shared" si="453"/>
        <v>4000</v>
      </c>
      <c r="K2063" s="40">
        <f t="shared" si="450"/>
        <v>1560</v>
      </c>
      <c r="L2063" s="75">
        <v>20000</v>
      </c>
    </row>
    <row r="2064" spans="1:12" s="25" customFormat="1" x14ac:dyDescent="0.2">
      <c r="A2064" s="112" t="s">
        <v>0</v>
      </c>
      <c r="B2064" s="118" t="s">
        <v>308</v>
      </c>
      <c r="C2064" s="100" t="s">
        <v>57</v>
      </c>
      <c r="D2064" s="123">
        <v>2</v>
      </c>
      <c r="E2064" s="95">
        <v>1500</v>
      </c>
      <c r="F2064" s="95">
        <v>3000</v>
      </c>
      <c r="G2064" s="92" t="s">
        <v>122</v>
      </c>
      <c r="H2064" s="14"/>
      <c r="I2064" s="38">
        <f t="shared" si="452"/>
        <v>0.26</v>
      </c>
      <c r="J2064" s="12">
        <f t="shared" si="453"/>
        <v>1500</v>
      </c>
      <c r="K2064" s="40">
        <f t="shared" si="450"/>
        <v>390</v>
      </c>
      <c r="L2064" s="75">
        <v>4000</v>
      </c>
    </row>
    <row r="2065" spans="1:12" s="25" customFormat="1" x14ac:dyDescent="0.2">
      <c r="A2065" s="112" t="s">
        <v>0</v>
      </c>
      <c r="B2065" s="118" t="s">
        <v>146</v>
      </c>
      <c r="C2065" s="100" t="s">
        <v>57</v>
      </c>
      <c r="D2065" s="123">
        <v>5</v>
      </c>
      <c r="E2065" s="95">
        <v>5000</v>
      </c>
      <c r="F2065" s="95">
        <v>25000</v>
      </c>
      <c r="G2065" s="92" t="s">
        <v>122</v>
      </c>
      <c r="H2065" s="14"/>
      <c r="I2065" s="38">
        <f t="shared" si="452"/>
        <v>0.65</v>
      </c>
      <c r="J2065" s="12">
        <f t="shared" si="453"/>
        <v>5000</v>
      </c>
      <c r="K2065" s="40">
        <f t="shared" si="450"/>
        <v>3250</v>
      </c>
      <c r="L2065" s="75">
        <v>500</v>
      </c>
    </row>
    <row r="2066" spans="1:12" s="25" customFormat="1" ht="13.5" x14ac:dyDescent="0.2">
      <c r="A2066" s="112"/>
      <c r="B2066" s="118" t="s">
        <v>12</v>
      </c>
      <c r="C2066" s="100" t="s">
        <v>57</v>
      </c>
      <c r="D2066" s="123">
        <v>4</v>
      </c>
      <c r="E2066" s="95">
        <v>2500</v>
      </c>
      <c r="F2066" s="95">
        <v>10000</v>
      </c>
      <c r="G2066" s="92" t="s">
        <v>122</v>
      </c>
      <c r="H2066" s="22"/>
      <c r="I2066" s="38">
        <f t="shared" si="452"/>
        <v>0.52</v>
      </c>
      <c r="J2066" s="12">
        <f t="shared" si="453"/>
        <v>2500</v>
      </c>
      <c r="K2066" s="40">
        <f t="shared" si="450"/>
        <v>1300</v>
      </c>
      <c r="L2066" s="78"/>
    </row>
    <row r="2067" spans="1:12" s="25" customFormat="1" x14ac:dyDescent="0.2">
      <c r="A2067" s="112" t="s">
        <v>0</v>
      </c>
      <c r="B2067" s="118" t="s">
        <v>42</v>
      </c>
      <c r="C2067" s="100" t="s">
        <v>57</v>
      </c>
      <c r="D2067" s="123">
        <v>4</v>
      </c>
      <c r="E2067" s="95">
        <v>58000</v>
      </c>
      <c r="F2067" s="95">
        <v>232000</v>
      </c>
      <c r="G2067" s="92" t="s">
        <v>122</v>
      </c>
      <c r="H2067" s="14"/>
      <c r="I2067" s="38">
        <f t="shared" si="452"/>
        <v>0.52</v>
      </c>
      <c r="J2067" s="12">
        <f t="shared" si="453"/>
        <v>58000</v>
      </c>
      <c r="K2067" s="40">
        <f t="shared" si="450"/>
        <v>30160</v>
      </c>
      <c r="L2067" s="75">
        <v>35000</v>
      </c>
    </row>
    <row r="2068" spans="1:12" s="25" customFormat="1" x14ac:dyDescent="0.2">
      <c r="A2068" s="112" t="s">
        <v>0</v>
      </c>
      <c r="B2068" s="118" t="s">
        <v>309</v>
      </c>
      <c r="C2068" s="100" t="s">
        <v>57</v>
      </c>
      <c r="D2068" s="123">
        <v>3</v>
      </c>
      <c r="E2068" s="95">
        <v>7000</v>
      </c>
      <c r="F2068" s="95">
        <v>21000</v>
      </c>
      <c r="G2068" s="92" t="s">
        <v>122</v>
      </c>
      <c r="H2068" s="14"/>
      <c r="I2068" s="38">
        <f t="shared" si="452"/>
        <v>0.39</v>
      </c>
      <c r="J2068" s="12">
        <f t="shared" si="453"/>
        <v>7000</v>
      </c>
      <c r="K2068" s="40">
        <f t="shared" si="450"/>
        <v>2730</v>
      </c>
      <c r="L2068" s="75">
        <v>38000</v>
      </c>
    </row>
    <row r="2069" spans="1:12" s="25" customFormat="1" x14ac:dyDescent="0.2">
      <c r="A2069" s="112"/>
      <c r="B2069" s="118"/>
      <c r="C2069" s="100"/>
      <c r="D2069" s="123"/>
      <c r="E2069" s="94"/>
      <c r="F2069" s="94"/>
      <c r="G2069" s="92"/>
      <c r="H2069" s="23"/>
      <c r="I2069" s="38"/>
      <c r="J2069" s="12"/>
      <c r="K2069" s="40"/>
      <c r="L2069" s="74"/>
    </row>
    <row r="2070" spans="1:12" s="25" customFormat="1" ht="13.5" x14ac:dyDescent="0.2">
      <c r="A2070" s="112"/>
      <c r="B2070" s="117" t="s">
        <v>310</v>
      </c>
      <c r="C2070" s="96"/>
      <c r="D2070" s="125"/>
      <c r="E2070" s="96"/>
      <c r="F2070" s="97">
        <v>2127000</v>
      </c>
      <c r="G2070" s="97"/>
      <c r="H2070" s="97" t="s">
        <v>454</v>
      </c>
      <c r="I2070" s="38"/>
      <c r="J2070" s="97"/>
      <c r="K2070" s="97">
        <v>2127000</v>
      </c>
      <c r="L2070" s="75">
        <v>10000</v>
      </c>
    </row>
    <row r="2071" spans="1:12" s="25" customFormat="1" x14ac:dyDescent="0.2">
      <c r="A2071" s="112" t="s">
        <v>0</v>
      </c>
      <c r="B2071" s="118" t="s">
        <v>43</v>
      </c>
      <c r="C2071" s="100" t="s">
        <v>57</v>
      </c>
      <c r="D2071" s="123">
        <v>10</v>
      </c>
      <c r="E2071" s="95">
        <v>95000</v>
      </c>
      <c r="F2071" s="95">
        <v>950000</v>
      </c>
      <c r="G2071" s="92" t="s">
        <v>122</v>
      </c>
      <c r="H2071" s="14"/>
      <c r="I2071" s="38">
        <f t="shared" ref="I2071:I2087" si="455">D2071*0.13</f>
        <v>1.3</v>
      </c>
      <c r="J2071" s="12">
        <f t="shared" ref="J2071:J2087" si="456">E2071</f>
        <v>95000</v>
      </c>
      <c r="K2071" s="40">
        <f t="shared" si="450"/>
        <v>123500</v>
      </c>
      <c r="L2071" s="75">
        <v>26000</v>
      </c>
    </row>
    <row r="2072" spans="1:12" s="25" customFormat="1" ht="13.5" x14ac:dyDescent="0.2">
      <c r="A2072" s="112"/>
      <c r="B2072" s="118" t="s">
        <v>49</v>
      </c>
      <c r="C2072" s="100" t="s">
        <v>57</v>
      </c>
      <c r="D2072" s="123">
        <v>5</v>
      </c>
      <c r="E2072" s="95">
        <v>10000</v>
      </c>
      <c r="F2072" s="95">
        <v>50000</v>
      </c>
      <c r="G2072" s="92" t="s">
        <v>122</v>
      </c>
      <c r="H2072" s="14"/>
      <c r="I2072" s="38">
        <f t="shared" si="455"/>
        <v>0.65</v>
      </c>
      <c r="J2072" s="12">
        <f t="shared" si="456"/>
        <v>10000</v>
      </c>
      <c r="K2072" s="40">
        <f t="shared" si="450"/>
        <v>6500</v>
      </c>
      <c r="L2072" s="78"/>
    </row>
    <row r="2073" spans="1:12" s="25" customFormat="1" ht="13.5" x14ac:dyDescent="0.2">
      <c r="A2073" s="112" t="s">
        <v>0</v>
      </c>
      <c r="B2073" s="118" t="s">
        <v>45</v>
      </c>
      <c r="C2073" s="100" t="s">
        <v>57</v>
      </c>
      <c r="D2073" s="123">
        <v>6</v>
      </c>
      <c r="E2073" s="95">
        <v>6000</v>
      </c>
      <c r="F2073" s="95">
        <v>36000</v>
      </c>
      <c r="G2073" s="92" t="s">
        <v>122</v>
      </c>
      <c r="H2073" s="22"/>
      <c r="I2073" s="38">
        <f t="shared" si="455"/>
        <v>0.78</v>
      </c>
      <c r="J2073" s="12">
        <f t="shared" si="456"/>
        <v>6000</v>
      </c>
      <c r="K2073" s="40">
        <f t="shared" si="450"/>
        <v>4680</v>
      </c>
      <c r="L2073" s="75">
        <v>21000</v>
      </c>
    </row>
    <row r="2074" spans="1:12" s="25" customFormat="1" x14ac:dyDescent="0.2">
      <c r="A2074" s="112" t="s">
        <v>0</v>
      </c>
      <c r="B2074" s="118" t="s">
        <v>311</v>
      </c>
      <c r="C2074" s="100" t="s">
        <v>57</v>
      </c>
      <c r="D2074" s="123">
        <v>4</v>
      </c>
      <c r="E2074" s="95">
        <v>3000</v>
      </c>
      <c r="F2074" s="95">
        <v>12000</v>
      </c>
      <c r="G2074" s="92" t="s">
        <v>122</v>
      </c>
      <c r="H2074" s="14"/>
      <c r="I2074" s="38">
        <f t="shared" si="455"/>
        <v>0.52</v>
      </c>
      <c r="J2074" s="12">
        <f t="shared" si="456"/>
        <v>3000</v>
      </c>
      <c r="K2074" s="40">
        <f t="shared" si="450"/>
        <v>1560</v>
      </c>
      <c r="L2074" s="75">
        <v>21000</v>
      </c>
    </row>
    <row r="2075" spans="1:12" s="25" customFormat="1" ht="13.5" x14ac:dyDescent="0.2">
      <c r="A2075" s="112"/>
      <c r="B2075" s="118" t="s">
        <v>80</v>
      </c>
      <c r="C2075" s="100" t="s">
        <v>57</v>
      </c>
      <c r="D2075" s="123">
        <v>2</v>
      </c>
      <c r="E2075" s="95">
        <v>2000</v>
      </c>
      <c r="F2075" s="95">
        <v>4000</v>
      </c>
      <c r="G2075" s="92" t="s">
        <v>122</v>
      </c>
      <c r="H2075" s="22"/>
      <c r="I2075" s="38">
        <f t="shared" si="455"/>
        <v>0.26</v>
      </c>
      <c r="J2075" s="12">
        <f t="shared" si="456"/>
        <v>2000</v>
      </c>
      <c r="K2075" s="40">
        <f t="shared" si="450"/>
        <v>520</v>
      </c>
      <c r="L2075" s="76"/>
    </row>
    <row r="2076" spans="1:12" s="25" customFormat="1" x14ac:dyDescent="0.2">
      <c r="A2076" s="112" t="s">
        <v>0</v>
      </c>
      <c r="B2076" s="118" t="s">
        <v>221</v>
      </c>
      <c r="C2076" s="100" t="s">
        <v>57</v>
      </c>
      <c r="D2076" s="123">
        <v>6</v>
      </c>
      <c r="E2076" s="95">
        <v>2000</v>
      </c>
      <c r="F2076" s="95">
        <v>12000</v>
      </c>
      <c r="G2076" s="92" t="s">
        <v>122</v>
      </c>
      <c r="H2076" s="14"/>
      <c r="I2076" s="38">
        <f t="shared" si="455"/>
        <v>0.78</v>
      </c>
      <c r="J2076" s="12">
        <f t="shared" si="456"/>
        <v>2000</v>
      </c>
      <c r="K2076" s="40">
        <f t="shared" si="450"/>
        <v>1560</v>
      </c>
      <c r="L2076" s="75">
        <v>9000</v>
      </c>
    </row>
    <row r="2077" spans="1:12" s="25" customFormat="1" x14ac:dyDescent="0.2">
      <c r="A2077" s="112" t="s">
        <v>0</v>
      </c>
      <c r="B2077" s="118" t="s">
        <v>312</v>
      </c>
      <c r="C2077" s="100" t="s">
        <v>57</v>
      </c>
      <c r="D2077" s="123">
        <v>2</v>
      </c>
      <c r="E2077" s="95">
        <v>1000</v>
      </c>
      <c r="F2077" s="95">
        <v>2000</v>
      </c>
      <c r="G2077" s="92" t="s">
        <v>122</v>
      </c>
      <c r="H2077" s="14" t="str">
        <f t="shared" ref="H2077:H2082" si="457">IF(F2077&gt;=3024000,"тендер"," ")</f>
        <v xml:space="preserve"> </v>
      </c>
      <c r="I2077" s="38">
        <f t="shared" si="455"/>
        <v>0.26</v>
      </c>
      <c r="J2077" s="12">
        <f t="shared" si="456"/>
        <v>1000</v>
      </c>
      <c r="K2077" s="40">
        <f t="shared" si="450"/>
        <v>260</v>
      </c>
      <c r="L2077" s="75">
        <v>4000</v>
      </c>
    </row>
    <row r="2078" spans="1:12" s="25" customFormat="1" x14ac:dyDescent="0.2">
      <c r="A2078" s="112" t="s">
        <v>0</v>
      </c>
      <c r="B2078" s="118" t="s">
        <v>117</v>
      </c>
      <c r="C2078" s="100" t="s">
        <v>57</v>
      </c>
      <c r="D2078" s="123">
        <v>4</v>
      </c>
      <c r="E2078" s="95">
        <v>3000</v>
      </c>
      <c r="F2078" s="95">
        <v>12000</v>
      </c>
      <c r="G2078" s="92" t="s">
        <v>122</v>
      </c>
      <c r="H2078" s="14" t="str">
        <f t="shared" si="457"/>
        <v xml:space="preserve"> </v>
      </c>
      <c r="I2078" s="38">
        <f t="shared" si="455"/>
        <v>0.52</v>
      </c>
      <c r="J2078" s="12">
        <f t="shared" si="456"/>
        <v>3000</v>
      </c>
      <c r="K2078" s="40">
        <f t="shared" si="450"/>
        <v>1560</v>
      </c>
      <c r="L2078" s="75">
        <v>800</v>
      </c>
    </row>
    <row r="2079" spans="1:12" s="25" customFormat="1" x14ac:dyDescent="0.2">
      <c r="A2079" s="112" t="s">
        <v>0</v>
      </c>
      <c r="B2079" s="118" t="s">
        <v>77</v>
      </c>
      <c r="C2079" s="100" t="s">
        <v>57</v>
      </c>
      <c r="D2079" s="123">
        <v>32</v>
      </c>
      <c r="E2079" s="95">
        <v>5000</v>
      </c>
      <c r="F2079" s="95">
        <v>160000</v>
      </c>
      <c r="G2079" s="92" t="s">
        <v>122</v>
      </c>
      <c r="H2079" s="14" t="str">
        <f t="shared" si="457"/>
        <v xml:space="preserve"> </v>
      </c>
      <c r="I2079" s="38">
        <f t="shared" si="455"/>
        <v>4.16</v>
      </c>
      <c r="J2079" s="12">
        <f t="shared" si="456"/>
        <v>5000</v>
      </c>
      <c r="K2079" s="40">
        <f t="shared" si="450"/>
        <v>20800</v>
      </c>
      <c r="L2079" s="75">
        <v>5000</v>
      </c>
    </row>
    <row r="2080" spans="1:12" s="25" customFormat="1" x14ac:dyDescent="0.2">
      <c r="A2080" s="112" t="s">
        <v>0</v>
      </c>
      <c r="B2080" s="118" t="s">
        <v>284</v>
      </c>
      <c r="C2080" s="100" t="s">
        <v>57</v>
      </c>
      <c r="D2080" s="123">
        <v>2</v>
      </c>
      <c r="E2080" s="95">
        <v>8000</v>
      </c>
      <c r="F2080" s="95">
        <v>16000</v>
      </c>
      <c r="G2080" s="92" t="s">
        <v>122</v>
      </c>
      <c r="H2080" s="14" t="str">
        <f t="shared" si="457"/>
        <v xml:space="preserve"> </v>
      </c>
      <c r="I2080" s="38">
        <f t="shared" si="455"/>
        <v>0.26</v>
      </c>
      <c r="J2080" s="12">
        <f t="shared" si="456"/>
        <v>8000</v>
      </c>
      <c r="K2080" s="40">
        <f t="shared" si="450"/>
        <v>2080</v>
      </c>
      <c r="L2080" s="75">
        <v>600</v>
      </c>
    </row>
    <row r="2081" spans="1:12" s="25" customFormat="1" x14ac:dyDescent="0.2">
      <c r="A2081" s="112" t="s">
        <v>0</v>
      </c>
      <c r="B2081" s="118" t="s">
        <v>42</v>
      </c>
      <c r="C2081" s="100" t="s">
        <v>57</v>
      </c>
      <c r="D2081" s="123">
        <v>6</v>
      </c>
      <c r="E2081" s="95">
        <v>60000</v>
      </c>
      <c r="F2081" s="95">
        <v>360000</v>
      </c>
      <c r="G2081" s="92" t="s">
        <v>122</v>
      </c>
      <c r="H2081" s="14" t="str">
        <f t="shared" si="457"/>
        <v xml:space="preserve"> </v>
      </c>
      <c r="I2081" s="38">
        <f t="shared" si="455"/>
        <v>0.78</v>
      </c>
      <c r="J2081" s="12">
        <f t="shared" si="456"/>
        <v>60000</v>
      </c>
      <c r="K2081" s="40">
        <f t="shared" si="450"/>
        <v>46800</v>
      </c>
      <c r="L2081" s="75">
        <v>7000</v>
      </c>
    </row>
    <row r="2082" spans="1:12" s="25" customFormat="1" x14ac:dyDescent="0.2">
      <c r="A2082" s="112" t="s">
        <v>0</v>
      </c>
      <c r="B2082" s="118" t="s">
        <v>313</v>
      </c>
      <c r="C2082" s="100" t="s">
        <v>57</v>
      </c>
      <c r="D2082" s="123">
        <v>1</v>
      </c>
      <c r="E2082" s="95">
        <v>130000</v>
      </c>
      <c r="F2082" s="95">
        <v>130000</v>
      </c>
      <c r="G2082" s="92" t="s">
        <v>122</v>
      </c>
      <c r="H2082" s="14" t="str">
        <f t="shared" si="457"/>
        <v xml:space="preserve"> </v>
      </c>
      <c r="I2082" s="38">
        <f t="shared" si="455"/>
        <v>0.13</v>
      </c>
      <c r="J2082" s="12">
        <f t="shared" si="456"/>
        <v>130000</v>
      </c>
      <c r="K2082" s="40">
        <f t="shared" si="450"/>
        <v>16900</v>
      </c>
      <c r="L2082" s="75">
        <v>1500</v>
      </c>
    </row>
    <row r="2083" spans="1:12" s="25" customFormat="1" ht="13.5" x14ac:dyDescent="0.2">
      <c r="A2083" s="112"/>
      <c r="B2083" s="118" t="s">
        <v>95</v>
      </c>
      <c r="C2083" s="100" t="s">
        <v>57</v>
      </c>
      <c r="D2083" s="123">
        <v>4</v>
      </c>
      <c r="E2083" s="95">
        <v>5000</v>
      </c>
      <c r="F2083" s="95">
        <v>20000</v>
      </c>
      <c r="G2083" s="92" t="s">
        <v>122</v>
      </c>
      <c r="H2083" s="22"/>
      <c r="I2083" s="38">
        <f t="shared" si="455"/>
        <v>0.52</v>
      </c>
      <c r="J2083" s="12">
        <f t="shared" si="456"/>
        <v>5000</v>
      </c>
      <c r="K2083" s="40">
        <f t="shared" si="450"/>
        <v>2600</v>
      </c>
      <c r="L2083" s="75"/>
    </row>
    <row r="2084" spans="1:12" s="25" customFormat="1" x14ac:dyDescent="0.2">
      <c r="A2084" s="112" t="s">
        <v>0</v>
      </c>
      <c r="B2084" s="118" t="s">
        <v>215</v>
      </c>
      <c r="C2084" s="100" t="s">
        <v>57</v>
      </c>
      <c r="D2084" s="123">
        <v>2</v>
      </c>
      <c r="E2084" s="95">
        <v>9000</v>
      </c>
      <c r="F2084" s="95">
        <v>18000</v>
      </c>
      <c r="G2084" s="92" t="s">
        <v>122</v>
      </c>
      <c r="H2084" s="14" t="str">
        <f>IF(F2084&gt;=3024000,"тендер"," ")</f>
        <v xml:space="preserve"> </v>
      </c>
      <c r="I2084" s="38">
        <f t="shared" si="455"/>
        <v>0.26</v>
      </c>
      <c r="J2084" s="12">
        <f t="shared" si="456"/>
        <v>9000</v>
      </c>
      <c r="K2084" s="40">
        <f t="shared" ref="K2084:K2144" si="458">I2084*J2084</f>
        <v>2340</v>
      </c>
      <c r="L2084" s="75">
        <v>18000</v>
      </c>
    </row>
    <row r="2085" spans="1:12" s="25" customFormat="1" x14ac:dyDescent="0.2">
      <c r="A2085" s="112" t="s">
        <v>0</v>
      </c>
      <c r="B2085" s="118" t="s">
        <v>216</v>
      </c>
      <c r="C2085" s="100" t="s">
        <v>57</v>
      </c>
      <c r="D2085" s="123">
        <v>4</v>
      </c>
      <c r="E2085" s="95">
        <v>35000</v>
      </c>
      <c r="F2085" s="95">
        <v>140000</v>
      </c>
      <c r="G2085" s="92" t="s">
        <v>122</v>
      </c>
      <c r="H2085" s="14" t="str">
        <f>IF(F2085&gt;=3024000,"тендер"," ")</f>
        <v xml:space="preserve"> </v>
      </c>
      <c r="I2085" s="38">
        <f t="shared" si="455"/>
        <v>0.52</v>
      </c>
      <c r="J2085" s="12">
        <f t="shared" si="456"/>
        <v>35000</v>
      </c>
      <c r="K2085" s="40">
        <f t="shared" si="458"/>
        <v>18200</v>
      </c>
      <c r="L2085" s="75">
        <v>7000</v>
      </c>
    </row>
    <row r="2086" spans="1:12" s="25" customFormat="1" x14ac:dyDescent="0.2">
      <c r="A2086" s="112" t="s">
        <v>0</v>
      </c>
      <c r="B2086" s="118" t="s">
        <v>220</v>
      </c>
      <c r="C2086" s="100" t="s">
        <v>57</v>
      </c>
      <c r="D2086" s="123">
        <v>4</v>
      </c>
      <c r="E2086" s="95">
        <v>10000</v>
      </c>
      <c r="F2086" s="95">
        <v>40000</v>
      </c>
      <c r="G2086" s="92" t="s">
        <v>122</v>
      </c>
      <c r="H2086" s="14"/>
      <c r="I2086" s="38">
        <f t="shared" si="455"/>
        <v>0.52</v>
      </c>
      <c r="J2086" s="12">
        <f t="shared" si="456"/>
        <v>10000</v>
      </c>
      <c r="K2086" s="40">
        <f t="shared" si="458"/>
        <v>5200</v>
      </c>
      <c r="L2086" s="75">
        <v>2000</v>
      </c>
    </row>
    <row r="2087" spans="1:12" s="25" customFormat="1" x14ac:dyDescent="0.2">
      <c r="A2087" s="112" t="s">
        <v>0</v>
      </c>
      <c r="B2087" s="118" t="s">
        <v>224</v>
      </c>
      <c r="C2087" s="100" t="s">
        <v>57</v>
      </c>
      <c r="D2087" s="123">
        <v>3</v>
      </c>
      <c r="E2087" s="95">
        <v>55000</v>
      </c>
      <c r="F2087" s="95">
        <v>165000</v>
      </c>
      <c r="G2087" s="92" t="s">
        <v>122</v>
      </c>
      <c r="H2087" s="14" t="str">
        <f>IF(F2087&gt;=3024000,"тендер"," ")</f>
        <v xml:space="preserve"> </v>
      </c>
      <c r="I2087" s="38">
        <f t="shared" si="455"/>
        <v>0.39</v>
      </c>
      <c r="J2087" s="12">
        <f t="shared" si="456"/>
        <v>55000</v>
      </c>
      <c r="K2087" s="40">
        <f t="shared" si="458"/>
        <v>21450</v>
      </c>
      <c r="L2087" s="75">
        <v>700</v>
      </c>
    </row>
    <row r="2088" spans="1:12" s="25" customFormat="1" ht="13.5" x14ac:dyDescent="0.2">
      <c r="A2088" s="112"/>
      <c r="B2088" s="119" t="s">
        <v>288</v>
      </c>
      <c r="C2088" s="96"/>
      <c r="D2088" s="125"/>
      <c r="E2088" s="96"/>
      <c r="F2088" s="96"/>
      <c r="G2088" s="92"/>
      <c r="H2088" s="14"/>
      <c r="I2088" s="38"/>
      <c r="J2088" s="12"/>
      <c r="K2088" s="40"/>
      <c r="L2088" s="75">
        <v>600</v>
      </c>
    </row>
    <row r="2089" spans="1:12" s="25" customFormat="1" ht="13.5" x14ac:dyDescent="0.2">
      <c r="A2089" s="112" t="s">
        <v>0</v>
      </c>
      <c r="B2089" s="117" t="s">
        <v>314</v>
      </c>
      <c r="C2089" s="94"/>
      <c r="D2089" s="123"/>
      <c r="E2089" s="94"/>
      <c r="F2089" s="97">
        <v>1200000</v>
      </c>
      <c r="G2089" s="97"/>
      <c r="H2089" s="97" t="s">
        <v>454</v>
      </c>
      <c r="I2089" s="38"/>
      <c r="J2089" s="97"/>
      <c r="K2089" s="97">
        <v>1200000</v>
      </c>
      <c r="L2089" s="75">
        <v>2500</v>
      </c>
    </row>
    <row r="2090" spans="1:12" s="26" customFormat="1" x14ac:dyDescent="0.2">
      <c r="A2090" s="112" t="s">
        <v>0</v>
      </c>
      <c r="B2090" s="118" t="s">
        <v>47</v>
      </c>
      <c r="C2090" s="100" t="s">
        <v>57</v>
      </c>
      <c r="D2090" s="123">
        <v>3</v>
      </c>
      <c r="E2090" s="95">
        <v>280000</v>
      </c>
      <c r="F2090" s="95">
        <v>840000</v>
      </c>
      <c r="G2090" s="92" t="s">
        <v>122</v>
      </c>
      <c r="H2090" s="14" t="str">
        <f>IF(F2090&gt;=3024000,"тендер"," ")</f>
        <v xml:space="preserve"> </v>
      </c>
      <c r="I2090" s="38">
        <f>D2090*0.13</f>
        <v>0.39</v>
      </c>
      <c r="J2090" s="12">
        <f>E2090</f>
        <v>280000</v>
      </c>
      <c r="K2090" s="40">
        <f t="shared" si="458"/>
        <v>109200</v>
      </c>
      <c r="L2090" s="75">
        <v>1500</v>
      </c>
    </row>
    <row r="2091" spans="1:12" s="26" customFormat="1" x14ac:dyDescent="0.2">
      <c r="A2091" s="112" t="s">
        <v>0</v>
      </c>
      <c r="B2091" s="118" t="s">
        <v>249</v>
      </c>
      <c r="C2091" s="100" t="s">
        <v>57</v>
      </c>
      <c r="D2091" s="123">
        <v>2</v>
      </c>
      <c r="E2091" s="95">
        <v>180000</v>
      </c>
      <c r="F2091" s="95">
        <v>360000</v>
      </c>
      <c r="G2091" s="92" t="s">
        <v>122</v>
      </c>
      <c r="H2091" s="14" t="str">
        <f>IF(F2091&gt;=3024000,"тендер"," ")</f>
        <v xml:space="preserve"> </v>
      </c>
      <c r="I2091" s="38">
        <f>D2091*0.13</f>
        <v>0.26</v>
      </c>
      <c r="J2091" s="12">
        <f>E2091</f>
        <v>180000</v>
      </c>
      <c r="K2091" s="40">
        <f t="shared" si="458"/>
        <v>46800</v>
      </c>
      <c r="L2091" s="75">
        <v>1200</v>
      </c>
    </row>
    <row r="2092" spans="1:12" s="26" customFormat="1" ht="13.5" x14ac:dyDescent="0.2">
      <c r="A2092" s="112" t="s">
        <v>0</v>
      </c>
      <c r="B2092" s="119" t="s">
        <v>289</v>
      </c>
      <c r="C2092" s="100"/>
      <c r="D2092" s="123"/>
      <c r="E2092" s="94"/>
      <c r="F2092" s="96"/>
      <c r="G2092" s="92"/>
      <c r="H2092" s="14"/>
      <c r="I2092" s="38"/>
      <c r="J2092" s="12"/>
      <c r="K2092" s="40"/>
      <c r="L2092" s="75">
        <v>1000</v>
      </c>
    </row>
    <row r="2093" spans="1:12" s="26" customFormat="1" ht="13.5" x14ac:dyDescent="0.2">
      <c r="A2093" s="112" t="s">
        <v>0</v>
      </c>
      <c r="B2093" s="117" t="s">
        <v>314</v>
      </c>
      <c r="C2093" s="94"/>
      <c r="D2093" s="123"/>
      <c r="E2093" s="94"/>
      <c r="F2093" s="97">
        <v>1110000</v>
      </c>
      <c r="G2093" s="97"/>
      <c r="H2093" s="97" t="s">
        <v>454</v>
      </c>
      <c r="I2093" s="38"/>
      <c r="J2093" s="97"/>
      <c r="K2093" s="97">
        <v>1110000</v>
      </c>
      <c r="L2093" s="75">
        <v>12000</v>
      </c>
    </row>
    <row r="2094" spans="1:12" s="26" customFormat="1" x14ac:dyDescent="0.2">
      <c r="A2094" s="112" t="s">
        <v>0</v>
      </c>
      <c r="B2094" s="118" t="s">
        <v>84</v>
      </c>
      <c r="C2094" s="100" t="s">
        <v>57</v>
      </c>
      <c r="D2094" s="123">
        <v>3</v>
      </c>
      <c r="E2094" s="95">
        <v>190000</v>
      </c>
      <c r="F2094" s="95">
        <v>570000</v>
      </c>
      <c r="G2094" s="92" t="s">
        <v>122</v>
      </c>
      <c r="H2094" s="14" t="str">
        <f>IF(F2094&gt;=3024000,"тендер"," ")</f>
        <v xml:space="preserve"> </v>
      </c>
      <c r="I2094" s="38">
        <f>D2094*0.13</f>
        <v>0.39</v>
      </c>
      <c r="J2094" s="12">
        <f>E2094</f>
        <v>190000</v>
      </c>
      <c r="K2094" s="40">
        <f t="shared" si="458"/>
        <v>74100</v>
      </c>
      <c r="L2094" s="75">
        <v>5000</v>
      </c>
    </row>
    <row r="2095" spans="1:12" s="26" customFormat="1" x14ac:dyDescent="0.2">
      <c r="A2095" s="112" t="s">
        <v>0</v>
      </c>
      <c r="B2095" s="118" t="s">
        <v>250</v>
      </c>
      <c r="C2095" s="100" t="s">
        <v>57</v>
      </c>
      <c r="D2095" s="123">
        <v>3</v>
      </c>
      <c r="E2095" s="95">
        <v>180000</v>
      </c>
      <c r="F2095" s="95">
        <v>540000</v>
      </c>
      <c r="G2095" s="92" t="s">
        <v>122</v>
      </c>
      <c r="H2095" s="14" t="str">
        <f>IF(F2095&gt;=3024000,"тендер"," ")</f>
        <v xml:space="preserve"> </v>
      </c>
      <c r="I2095" s="38">
        <f>D2095*0.13</f>
        <v>0.39</v>
      </c>
      <c r="J2095" s="12">
        <f>E2095</f>
        <v>180000</v>
      </c>
      <c r="K2095" s="40">
        <f t="shared" si="458"/>
        <v>70200</v>
      </c>
      <c r="L2095" s="75">
        <v>5500</v>
      </c>
    </row>
    <row r="2096" spans="1:12" s="25" customFormat="1" ht="13.5" x14ac:dyDescent="0.2">
      <c r="A2096" s="112"/>
      <c r="B2096" s="119" t="s">
        <v>315</v>
      </c>
      <c r="C2096" s="101"/>
      <c r="D2096" s="126"/>
      <c r="E2096" s="101"/>
      <c r="F2096" s="99">
        <v>424000</v>
      </c>
      <c r="G2096" s="99"/>
      <c r="H2096" s="99" t="s">
        <v>454</v>
      </c>
      <c r="I2096" s="38"/>
      <c r="J2096" s="99"/>
      <c r="K2096" s="99">
        <v>424000</v>
      </c>
      <c r="L2096" s="75">
        <v>19000</v>
      </c>
    </row>
    <row r="2097" spans="1:12" s="25" customFormat="1" x14ac:dyDescent="0.2">
      <c r="A2097" s="112" t="s">
        <v>0</v>
      </c>
      <c r="B2097" s="118" t="s">
        <v>291</v>
      </c>
      <c r="C2097" s="100" t="s">
        <v>57</v>
      </c>
      <c r="D2097" s="123">
        <v>5</v>
      </c>
      <c r="E2097" s="95">
        <v>10000</v>
      </c>
      <c r="F2097" s="95">
        <v>50000</v>
      </c>
      <c r="G2097" s="92" t="s">
        <v>122</v>
      </c>
      <c r="H2097" s="14" t="str">
        <f t="shared" ref="H2097:H2107" si="459">IF(F2097&gt;=3024000,"тендер"," ")</f>
        <v xml:space="preserve"> </v>
      </c>
      <c r="I2097" s="38">
        <f t="shared" ref="I2097:I2107" si="460">D2097*0.13</f>
        <v>0.65</v>
      </c>
      <c r="J2097" s="12">
        <f t="shared" ref="J2097:J2107" si="461">E2097</f>
        <v>10000</v>
      </c>
      <c r="K2097" s="40">
        <f t="shared" si="458"/>
        <v>6500</v>
      </c>
      <c r="L2097" s="75">
        <v>55000</v>
      </c>
    </row>
    <row r="2098" spans="1:12" s="25" customFormat="1" x14ac:dyDescent="0.2">
      <c r="A2098" s="112" t="s">
        <v>0</v>
      </c>
      <c r="B2098" s="118" t="s">
        <v>16</v>
      </c>
      <c r="C2098" s="100" t="s">
        <v>57</v>
      </c>
      <c r="D2098" s="123">
        <v>4</v>
      </c>
      <c r="E2098" s="95">
        <v>1000</v>
      </c>
      <c r="F2098" s="95">
        <v>4000</v>
      </c>
      <c r="G2098" s="92" t="s">
        <v>122</v>
      </c>
      <c r="H2098" s="14" t="str">
        <f t="shared" si="459"/>
        <v xml:space="preserve"> </v>
      </c>
      <c r="I2098" s="38">
        <f t="shared" si="460"/>
        <v>0.52</v>
      </c>
      <c r="J2098" s="12">
        <f t="shared" si="461"/>
        <v>1000</v>
      </c>
      <c r="K2098" s="40">
        <f t="shared" si="458"/>
        <v>520</v>
      </c>
      <c r="L2098" s="75">
        <v>7500</v>
      </c>
    </row>
    <row r="2099" spans="1:12" s="25" customFormat="1" x14ac:dyDescent="0.2">
      <c r="A2099" s="112" t="s">
        <v>0</v>
      </c>
      <c r="B2099" s="118" t="s">
        <v>17</v>
      </c>
      <c r="C2099" s="100" t="s">
        <v>57</v>
      </c>
      <c r="D2099" s="123">
        <v>3</v>
      </c>
      <c r="E2099" s="95">
        <v>5000</v>
      </c>
      <c r="F2099" s="95">
        <v>15000</v>
      </c>
      <c r="G2099" s="92" t="s">
        <v>122</v>
      </c>
      <c r="H2099" s="14" t="str">
        <f t="shared" si="459"/>
        <v xml:space="preserve"> </v>
      </c>
      <c r="I2099" s="38">
        <f t="shared" si="460"/>
        <v>0.39</v>
      </c>
      <c r="J2099" s="12">
        <f t="shared" si="461"/>
        <v>5000</v>
      </c>
      <c r="K2099" s="40">
        <f t="shared" si="458"/>
        <v>1950</v>
      </c>
      <c r="L2099" s="75">
        <v>3500</v>
      </c>
    </row>
    <row r="2100" spans="1:12" s="25" customFormat="1" x14ac:dyDescent="0.2">
      <c r="A2100" s="112" t="s">
        <v>0</v>
      </c>
      <c r="B2100" s="118" t="s">
        <v>18</v>
      </c>
      <c r="C2100" s="100" t="s">
        <v>57</v>
      </c>
      <c r="D2100" s="123">
        <v>2</v>
      </c>
      <c r="E2100" s="95">
        <v>25000</v>
      </c>
      <c r="F2100" s="95">
        <v>50000</v>
      </c>
      <c r="G2100" s="92" t="s">
        <v>122</v>
      </c>
      <c r="H2100" s="14" t="str">
        <f t="shared" si="459"/>
        <v xml:space="preserve"> </v>
      </c>
      <c r="I2100" s="38">
        <f t="shared" si="460"/>
        <v>0.26</v>
      </c>
      <c r="J2100" s="12">
        <f t="shared" si="461"/>
        <v>25000</v>
      </c>
      <c r="K2100" s="40">
        <f t="shared" si="458"/>
        <v>6500</v>
      </c>
      <c r="L2100" s="75">
        <v>4000</v>
      </c>
    </row>
    <row r="2101" spans="1:12" s="25" customFormat="1" x14ac:dyDescent="0.2">
      <c r="A2101" s="112" t="s">
        <v>0</v>
      </c>
      <c r="B2101" s="118" t="s">
        <v>19</v>
      </c>
      <c r="C2101" s="100" t="s">
        <v>57</v>
      </c>
      <c r="D2101" s="123">
        <v>2</v>
      </c>
      <c r="E2101" s="95">
        <v>6000</v>
      </c>
      <c r="F2101" s="95">
        <v>12000</v>
      </c>
      <c r="G2101" s="92" t="s">
        <v>122</v>
      </c>
      <c r="H2101" s="14" t="str">
        <f t="shared" si="459"/>
        <v xml:space="preserve"> </v>
      </c>
      <c r="I2101" s="38">
        <f t="shared" si="460"/>
        <v>0.26</v>
      </c>
      <c r="J2101" s="12">
        <f t="shared" si="461"/>
        <v>6000</v>
      </c>
      <c r="K2101" s="40">
        <f t="shared" si="458"/>
        <v>1560</v>
      </c>
      <c r="L2101" s="75">
        <v>37000</v>
      </c>
    </row>
    <row r="2102" spans="1:12" s="25" customFormat="1" x14ac:dyDescent="0.2">
      <c r="A2102" s="112" t="s">
        <v>0</v>
      </c>
      <c r="B2102" s="118" t="s">
        <v>20</v>
      </c>
      <c r="C2102" s="100" t="s">
        <v>57</v>
      </c>
      <c r="D2102" s="123">
        <v>2</v>
      </c>
      <c r="E2102" s="95">
        <v>7000</v>
      </c>
      <c r="F2102" s="95">
        <v>14000</v>
      </c>
      <c r="G2102" s="92" t="s">
        <v>122</v>
      </c>
      <c r="H2102" s="14" t="str">
        <f t="shared" si="459"/>
        <v xml:space="preserve"> </v>
      </c>
      <c r="I2102" s="38">
        <f t="shared" si="460"/>
        <v>0.26</v>
      </c>
      <c r="J2102" s="12">
        <f t="shared" si="461"/>
        <v>7000</v>
      </c>
      <c r="K2102" s="40">
        <f t="shared" si="458"/>
        <v>1820</v>
      </c>
      <c r="L2102" s="75">
        <v>5000</v>
      </c>
    </row>
    <row r="2103" spans="1:12" s="25" customFormat="1" x14ac:dyDescent="0.2">
      <c r="A2103" s="112" t="s">
        <v>0</v>
      </c>
      <c r="B2103" s="118" t="s">
        <v>316</v>
      </c>
      <c r="C2103" s="100" t="s">
        <v>57</v>
      </c>
      <c r="D2103" s="123">
        <v>1</v>
      </c>
      <c r="E2103" s="95">
        <v>15000</v>
      </c>
      <c r="F2103" s="95">
        <v>15000</v>
      </c>
      <c r="G2103" s="92" t="s">
        <v>122</v>
      </c>
      <c r="H2103" s="14" t="str">
        <f t="shared" si="459"/>
        <v xml:space="preserve"> </v>
      </c>
      <c r="I2103" s="38">
        <f t="shared" si="460"/>
        <v>0.13</v>
      </c>
      <c r="J2103" s="12">
        <f t="shared" si="461"/>
        <v>15000</v>
      </c>
      <c r="K2103" s="40">
        <f t="shared" si="458"/>
        <v>1950</v>
      </c>
      <c r="L2103" s="75">
        <v>45000</v>
      </c>
    </row>
    <row r="2104" spans="1:12" s="25" customFormat="1" x14ac:dyDescent="0.2">
      <c r="A2104" s="112" t="s">
        <v>0</v>
      </c>
      <c r="B2104" s="118" t="s">
        <v>317</v>
      </c>
      <c r="C2104" s="100" t="s">
        <v>57</v>
      </c>
      <c r="D2104" s="123">
        <v>2</v>
      </c>
      <c r="E2104" s="95">
        <v>4000</v>
      </c>
      <c r="F2104" s="95">
        <v>8000</v>
      </c>
      <c r="G2104" s="92" t="s">
        <v>122</v>
      </c>
      <c r="H2104" s="14" t="str">
        <f t="shared" si="459"/>
        <v xml:space="preserve"> </v>
      </c>
      <c r="I2104" s="38">
        <f t="shared" si="460"/>
        <v>0.26</v>
      </c>
      <c r="J2104" s="12">
        <f t="shared" si="461"/>
        <v>4000</v>
      </c>
      <c r="K2104" s="40">
        <f t="shared" si="458"/>
        <v>1040</v>
      </c>
      <c r="L2104" s="75">
        <v>3500</v>
      </c>
    </row>
    <row r="2105" spans="1:12" s="26" customFormat="1" x14ac:dyDescent="0.2">
      <c r="A2105" s="112" t="s">
        <v>0</v>
      </c>
      <c r="B2105" s="118" t="s">
        <v>21</v>
      </c>
      <c r="C2105" s="100" t="s">
        <v>57</v>
      </c>
      <c r="D2105" s="123">
        <v>4</v>
      </c>
      <c r="E2105" s="95">
        <v>45000</v>
      </c>
      <c r="F2105" s="95">
        <v>180000</v>
      </c>
      <c r="G2105" s="92" t="s">
        <v>122</v>
      </c>
      <c r="H2105" s="14" t="str">
        <f t="shared" si="459"/>
        <v xml:space="preserve"> </v>
      </c>
      <c r="I2105" s="38">
        <f t="shared" si="460"/>
        <v>0.52</v>
      </c>
      <c r="J2105" s="12">
        <f t="shared" si="461"/>
        <v>45000</v>
      </c>
      <c r="K2105" s="40">
        <f t="shared" si="458"/>
        <v>23400</v>
      </c>
      <c r="L2105" s="75">
        <v>1000</v>
      </c>
    </row>
    <row r="2106" spans="1:12" s="26" customFormat="1" x14ac:dyDescent="0.2">
      <c r="A2106" s="112" t="s">
        <v>0</v>
      </c>
      <c r="B2106" s="118" t="s">
        <v>22</v>
      </c>
      <c r="C2106" s="100" t="s">
        <v>57</v>
      </c>
      <c r="D2106" s="123">
        <v>2</v>
      </c>
      <c r="E2106" s="95">
        <v>28000</v>
      </c>
      <c r="F2106" s="95">
        <v>56000</v>
      </c>
      <c r="G2106" s="92" t="s">
        <v>122</v>
      </c>
      <c r="H2106" s="14" t="str">
        <f t="shared" si="459"/>
        <v xml:space="preserve"> </v>
      </c>
      <c r="I2106" s="38">
        <f t="shared" si="460"/>
        <v>0.26</v>
      </c>
      <c r="J2106" s="12">
        <f t="shared" si="461"/>
        <v>28000</v>
      </c>
      <c r="K2106" s="40">
        <f t="shared" si="458"/>
        <v>7280</v>
      </c>
      <c r="L2106" s="75">
        <v>100</v>
      </c>
    </row>
    <row r="2107" spans="1:12" s="26" customFormat="1" x14ac:dyDescent="0.2">
      <c r="A2107" s="112" t="s">
        <v>0</v>
      </c>
      <c r="B2107" s="118" t="s">
        <v>23</v>
      </c>
      <c r="C2107" s="100" t="s">
        <v>57</v>
      </c>
      <c r="D2107" s="123">
        <v>2</v>
      </c>
      <c r="E2107" s="95">
        <v>10000</v>
      </c>
      <c r="F2107" s="95">
        <v>20000</v>
      </c>
      <c r="G2107" s="92" t="s">
        <v>122</v>
      </c>
      <c r="H2107" s="14" t="str">
        <f t="shared" si="459"/>
        <v xml:space="preserve"> </v>
      </c>
      <c r="I2107" s="38">
        <f t="shared" si="460"/>
        <v>0.26</v>
      </c>
      <c r="J2107" s="12">
        <f t="shared" si="461"/>
        <v>10000</v>
      </c>
      <c r="K2107" s="40">
        <f t="shared" si="458"/>
        <v>2600</v>
      </c>
      <c r="L2107" s="75">
        <v>6000</v>
      </c>
    </row>
    <row r="2108" spans="1:12" s="26" customFormat="1" ht="13.5" x14ac:dyDescent="0.2">
      <c r="A2108" s="112"/>
      <c r="B2108" s="117" t="s">
        <v>553</v>
      </c>
      <c r="C2108" s="100"/>
      <c r="D2108" s="114"/>
      <c r="E2108" s="100"/>
      <c r="F2108" s="99">
        <v>392000</v>
      </c>
      <c r="G2108" s="99"/>
      <c r="H2108" s="99" t="s">
        <v>454</v>
      </c>
      <c r="I2108" s="38"/>
      <c r="J2108" s="99"/>
      <c r="K2108" s="99">
        <v>392000</v>
      </c>
      <c r="L2108" s="75">
        <v>2500</v>
      </c>
    </row>
    <row r="2109" spans="1:12" s="26" customFormat="1" x14ac:dyDescent="0.2">
      <c r="A2109" s="112" t="s">
        <v>0</v>
      </c>
      <c r="B2109" s="118" t="s">
        <v>226</v>
      </c>
      <c r="C2109" s="100" t="s">
        <v>57</v>
      </c>
      <c r="D2109" s="123">
        <v>3</v>
      </c>
      <c r="E2109" s="95">
        <v>80000</v>
      </c>
      <c r="F2109" s="95">
        <v>240000</v>
      </c>
      <c r="G2109" s="92" t="s">
        <v>122</v>
      </c>
      <c r="H2109" s="14" t="str">
        <f>IF(F2109&gt;=3024000,"тендер"," ")</f>
        <v xml:space="preserve"> </v>
      </c>
      <c r="I2109" s="38">
        <f>D2109*0.13</f>
        <v>0.39</v>
      </c>
      <c r="J2109" s="12">
        <f>E2109</f>
        <v>80000</v>
      </c>
      <c r="K2109" s="40">
        <f t="shared" si="458"/>
        <v>31200</v>
      </c>
      <c r="L2109" s="75">
        <v>2500</v>
      </c>
    </row>
    <row r="2110" spans="1:12" s="26" customFormat="1" x14ac:dyDescent="0.2">
      <c r="A2110" s="112" t="s">
        <v>0</v>
      </c>
      <c r="B2110" s="118" t="s">
        <v>24</v>
      </c>
      <c r="C2110" s="100" t="s">
        <v>57</v>
      </c>
      <c r="D2110" s="123">
        <v>3</v>
      </c>
      <c r="E2110" s="95">
        <v>40000</v>
      </c>
      <c r="F2110" s="95">
        <v>120000</v>
      </c>
      <c r="G2110" s="92" t="s">
        <v>122</v>
      </c>
      <c r="H2110" s="14" t="str">
        <f>IF(F2110&gt;=3024000,"тендер"," ")</f>
        <v xml:space="preserve"> </v>
      </c>
      <c r="I2110" s="38">
        <f>D2110*0.13</f>
        <v>0.39</v>
      </c>
      <c r="J2110" s="12">
        <f>E2110</f>
        <v>40000</v>
      </c>
      <c r="K2110" s="40">
        <f t="shared" si="458"/>
        <v>15600</v>
      </c>
      <c r="L2110" s="75">
        <v>900</v>
      </c>
    </row>
    <row r="2111" spans="1:12" s="26" customFormat="1" x14ac:dyDescent="0.2">
      <c r="A2111" s="112" t="s">
        <v>0</v>
      </c>
      <c r="B2111" s="118" t="s">
        <v>25</v>
      </c>
      <c r="C2111" s="100" t="s">
        <v>57</v>
      </c>
      <c r="D2111" s="123">
        <v>4</v>
      </c>
      <c r="E2111" s="95">
        <v>7000</v>
      </c>
      <c r="F2111" s="95">
        <v>28000</v>
      </c>
      <c r="G2111" s="92" t="s">
        <v>122</v>
      </c>
      <c r="H2111" s="14" t="str">
        <f>IF(F2111&gt;=3024000,"тендер"," ")</f>
        <v xml:space="preserve"> </v>
      </c>
      <c r="I2111" s="38">
        <f>D2111*0.13</f>
        <v>0.52</v>
      </c>
      <c r="J2111" s="12">
        <f>E2111</f>
        <v>7000</v>
      </c>
      <c r="K2111" s="40">
        <f t="shared" si="458"/>
        <v>3640</v>
      </c>
      <c r="L2111" s="75">
        <v>15000</v>
      </c>
    </row>
    <row r="2112" spans="1:12" s="26" customFormat="1" x14ac:dyDescent="0.2">
      <c r="A2112" s="112" t="s">
        <v>0</v>
      </c>
      <c r="B2112" s="118" t="s">
        <v>73</v>
      </c>
      <c r="C2112" s="100" t="s">
        <v>57</v>
      </c>
      <c r="D2112" s="123">
        <v>2</v>
      </c>
      <c r="E2112" s="95">
        <v>2000</v>
      </c>
      <c r="F2112" s="95">
        <v>4000</v>
      </c>
      <c r="G2112" s="92" t="s">
        <v>122</v>
      </c>
      <c r="H2112" s="14" t="str">
        <f>IF(F2112&gt;=3024000,"тендер"," ")</f>
        <v xml:space="preserve"> </v>
      </c>
      <c r="I2112" s="38">
        <f>D2112*0.13</f>
        <v>0.26</v>
      </c>
      <c r="J2112" s="12">
        <f>E2112</f>
        <v>2000</v>
      </c>
      <c r="K2112" s="40">
        <f t="shared" si="458"/>
        <v>520</v>
      </c>
      <c r="L2112" s="75">
        <v>5000</v>
      </c>
    </row>
    <row r="2113" spans="1:12" s="26" customFormat="1" ht="13.5" x14ac:dyDescent="0.2">
      <c r="A2113" s="112"/>
      <c r="B2113" s="117" t="s">
        <v>318</v>
      </c>
      <c r="C2113" s="101"/>
      <c r="D2113" s="126"/>
      <c r="E2113" s="101"/>
      <c r="F2113" s="99">
        <v>660000</v>
      </c>
      <c r="G2113" s="99"/>
      <c r="H2113" s="99" t="s">
        <v>454</v>
      </c>
      <c r="I2113" s="38"/>
      <c r="J2113" s="99"/>
      <c r="K2113" s="99">
        <v>660000</v>
      </c>
      <c r="L2113" s="75">
        <v>100</v>
      </c>
    </row>
    <row r="2114" spans="1:12" s="26" customFormat="1" x14ac:dyDescent="0.2">
      <c r="A2114" s="112" t="s">
        <v>0</v>
      </c>
      <c r="B2114" s="118" t="s">
        <v>191</v>
      </c>
      <c r="C2114" s="100" t="s">
        <v>57</v>
      </c>
      <c r="D2114" s="123">
        <v>6</v>
      </c>
      <c r="E2114" s="95">
        <v>50000</v>
      </c>
      <c r="F2114" s="95">
        <v>300000</v>
      </c>
      <c r="G2114" s="92" t="s">
        <v>122</v>
      </c>
      <c r="H2114" s="14" t="str">
        <f>IF(F2114&gt;=3024000,"тендер"," ")</f>
        <v xml:space="preserve"> </v>
      </c>
      <c r="I2114" s="38">
        <f>D2114*0.13</f>
        <v>0.78</v>
      </c>
      <c r="J2114" s="12">
        <f>E2114</f>
        <v>50000</v>
      </c>
      <c r="K2114" s="40">
        <f t="shared" si="458"/>
        <v>39000</v>
      </c>
      <c r="L2114" s="75">
        <v>700</v>
      </c>
    </row>
    <row r="2115" spans="1:12" s="26" customFormat="1" x14ac:dyDescent="0.2">
      <c r="A2115" s="112" t="s">
        <v>0</v>
      </c>
      <c r="B2115" s="118" t="s">
        <v>34</v>
      </c>
      <c r="C2115" s="100" t="s">
        <v>57</v>
      </c>
      <c r="D2115" s="123">
        <v>6</v>
      </c>
      <c r="E2115" s="95">
        <v>60000</v>
      </c>
      <c r="F2115" s="95">
        <v>360000</v>
      </c>
      <c r="G2115" s="92" t="s">
        <v>122</v>
      </c>
      <c r="H2115" s="14" t="str">
        <f>IF(F2115&gt;=3024000,"тендер"," ")</f>
        <v xml:space="preserve"> </v>
      </c>
      <c r="I2115" s="38">
        <f>D2115*0.13</f>
        <v>0.78</v>
      </c>
      <c r="J2115" s="12">
        <f>E2115</f>
        <v>60000</v>
      </c>
      <c r="K2115" s="40">
        <f t="shared" si="458"/>
        <v>46800</v>
      </c>
      <c r="L2115" s="75">
        <v>3500</v>
      </c>
    </row>
    <row r="2116" spans="1:12" s="26" customFormat="1" ht="13.5" x14ac:dyDescent="0.2">
      <c r="A2116" s="112"/>
      <c r="B2116" s="117" t="s">
        <v>319</v>
      </c>
      <c r="C2116" s="100"/>
      <c r="D2116" s="114"/>
      <c r="E2116" s="100"/>
      <c r="F2116" s="99">
        <v>260000</v>
      </c>
      <c r="G2116" s="99"/>
      <c r="H2116" s="99" t="s">
        <v>454</v>
      </c>
      <c r="I2116" s="38"/>
      <c r="J2116" s="99"/>
      <c r="K2116" s="99">
        <v>260000</v>
      </c>
      <c r="L2116" s="75">
        <v>22000</v>
      </c>
    </row>
    <row r="2117" spans="1:12" s="26" customFormat="1" x14ac:dyDescent="0.2">
      <c r="A2117" s="112" t="s">
        <v>0</v>
      </c>
      <c r="B2117" s="118" t="s">
        <v>171</v>
      </c>
      <c r="C2117" s="100" t="s">
        <v>57</v>
      </c>
      <c r="D2117" s="123">
        <v>7</v>
      </c>
      <c r="E2117" s="95">
        <v>20000</v>
      </c>
      <c r="F2117" s="95">
        <v>140000</v>
      </c>
      <c r="G2117" s="92" t="s">
        <v>122</v>
      </c>
      <c r="H2117" s="14" t="str">
        <f>IF(F2117&gt;=3024000,"тендер"," ")</f>
        <v xml:space="preserve"> </v>
      </c>
      <c r="I2117" s="38">
        <f>D2117*0.13</f>
        <v>0.91</v>
      </c>
      <c r="J2117" s="12">
        <f>E2117</f>
        <v>20000</v>
      </c>
      <c r="K2117" s="40">
        <f t="shared" si="458"/>
        <v>18200</v>
      </c>
      <c r="L2117" s="75">
        <v>5000</v>
      </c>
    </row>
    <row r="2118" spans="1:12" s="26" customFormat="1" x14ac:dyDescent="0.2">
      <c r="A2118" s="112" t="s">
        <v>0</v>
      </c>
      <c r="B2118" s="118" t="s">
        <v>26</v>
      </c>
      <c r="C2118" s="100" t="s">
        <v>57</v>
      </c>
      <c r="D2118" s="123">
        <v>3</v>
      </c>
      <c r="E2118" s="95">
        <v>40000</v>
      </c>
      <c r="F2118" s="95">
        <v>120000</v>
      </c>
      <c r="G2118" s="92" t="s">
        <v>122</v>
      </c>
      <c r="H2118" s="14" t="str">
        <f>IF(F2118&gt;=3024000,"тендер"," ")</f>
        <v xml:space="preserve"> </v>
      </c>
      <c r="I2118" s="38">
        <f>D2118*0.13</f>
        <v>0.39</v>
      </c>
      <c r="J2118" s="12">
        <f>E2118</f>
        <v>40000</v>
      </c>
      <c r="K2118" s="40">
        <f t="shared" si="458"/>
        <v>15600</v>
      </c>
      <c r="L2118" s="75">
        <v>1500</v>
      </c>
    </row>
    <row r="2119" spans="1:12" ht="13.5" x14ac:dyDescent="0.2">
      <c r="A2119" s="112"/>
      <c r="B2119" s="117" t="s">
        <v>320</v>
      </c>
      <c r="C2119" s="101"/>
      <c r="D2119" s="126"/>
      <c r="E2119" s="101"/>
      <c r="F2119" s="99">
        <v>160000</v>
      </c>
      <c r="G2119" s="99"/>
      <c r="H2119" s="99" t="s">
        <v>454</v>
      </c>
      <c r="I2119" s="38"/>
      <c r="J2119" s="99"/>
      <c r="K2119" s="99">
        <v>160000</v>
      </c>
      <c r="L2119" s="75"/>
    </row>
    <row r="2120" spans="1:12" ht="17.25" customHeight="1" x14ac:dyDescent="0.2">
      <c r="A2120" s="112" t="s">
        <v>0</v>
      </c>
      <c r="B2120" s="118" t="s">
        <v>245</v>
      </c>
      <c r="C2120" s="100" t="s">
        <v>57</v>
      </c>
      <c r="D2120" s="123">
        <v>3</v>
      </c>
      <c r="E2120" s="95">
        <v>30000</v>
      </c>
      <c r="F2120" s="95">
        <v>90000</v>
      </c>
      <c r="G2120" s="92" t="s">
        <v>122</v>
      </c>
      <c r="H2120" s="14" t="str">
        <f>IF(F2120&gt;=3236000,"тендер"," ")</f>
        <v xml:space="preserve"> </v>
      </c>
      <c r="I2120" s="38">
        <f>D2120*0.13</f>
        <v>0.39</v>
      </c>
      <c r="J2120" s="12">
        <f>E2120</f>
        <v>30000</v>
      </c>
      <c r="K2120" s="40">
        <f t="shared" si="458"/>
        <v>11700</v>
      </c>
      <c r="L2120" s="75">
        <v>35000</v>
      </c>
    </row>
    <row r="2121" spans="1:12" x14ac:dyDescent="0.2">
      <c r="A2121" s="112" t="s">
        <v>0</v>
      </c>
      <c r="B2121" s="118" t="s">
        <v>246</v>
      </c>
      <c r="C2121" s="100" t="s">
        <v>57</v>
      </c>
      <c r="D2121" s="123">
        <v>2</v>
      </c>
      <c r="E2121" s="95">
        <v>35000</v>
      </c>
      <c r="F2121" s="95">
        <v>70000</v>
      </c>
      <c r="G2121" s="92" t="s">
        <v>122</v>
      </c>
      <c r="H2121" s="14" t="str">
        <f>IF(F2121&gt;=3236000,"тендер"," ")</f>
        <v xml:space="preserve"> </v>
      </c>
      <c r="I2121" s="38">
        <f>D2121*0.13</f>
        <v>0.26</v>
      </c>
      <c r="J2121" s="12">
        <f>E2121</f>
        <v>35000</v>
      </c>
      <c r="K2121" s="40">
        <f t="shared" si="458"/>
        <v>9100</v>
      </c>
      <c r="L2121" s="75">
        <v>35000</v>
      </c>
    </row>
    <row r="2122" spans="1:12" ht="13.5" x14ac:dyDescent="0.2">
      <c r="A2122" s="112"/>
      <c r="B2122" s="117" t="s">
        <v>321</v>
      </c>
      <c r="C2122" s="98"/>
      <c r="D2122" s="124"/>
      <c r="E2122" s="98"/>
      <c r="F2122" s="99">
        <v>316000</v>
      </c>
      <c r="G2122" s="99"/>
      <c r="H2122" s="99" t="s">
        <v>454</v>
      </c>
      <c r="I2122" s="38"/>
      <c r="J2122" s="99"/>
      <c r="K2122" s="99">
        <v>316000</v>
      </c>
      <c r="L2122" s="75">
        <v>15000</v>
      </c>
    </row>
    <row r="2123" spans="1:12" ht="13.5" x14ac:dyDescent="0.2">
      <c r="A2123" s="112" t="s">
        <v>0</v>
      </c>
      <c r="B2123" s="118" t="s">
        <v>240</v>
      </c>
      <c r="C2123" s="100" t="s">
        <v>57</v>
      </c>
      <c r="D2123" s="123">
        <v>7</v>
      </c>
      <c r="E2123" s="95">
        <v>20000</v>
      </c>
      <c r="F2123" s="95">
        <v>140000</v>
      </c>
      <c r="G2123" s="92" t="s">
        <v>122</v>
      </c>
      <c r="H2123" s="15"/>
      <c r="I2123" s="38">
        <f t="shared" ref="I2123:I2129" si="462">D2123*0.13</f>
        <v>0.91</v>
      </c>
      <c r="J2123" s="12">
        <f t="shared" ref="J2123:J2129" si="463">E2123</f>
        <v>20000</v>
      </c>
      <c r="K2123" s="40">
        <f t="shared" si="458"/>
        <v>18200</v>
      </c>
      <c r="L2123" s="75">
        <v>9000</v>
      </c>
    </row>
    <row r="2124" spans="1:12" x14ac:dyDescent="0.2">
      <c r="A2124" s="112" t="s">
        <v>0</v>
      </c>
      <c r="B2124" s="118" t="s">
        <v>247</v>
      </c>
      <c r="C2124" s="100" t="s">
        <v>57</v>
      </c>
      <c r="D2124" s="123">
        <v>5</v>
      </c>
      <c r="E2124" s="95">
        <v>6000</v>
      </c>
      <c r="F2124" s="95">
        <v>30000</v>
      </c>
      <c r="G2124" s="92" t="s">
        <v>122</v>
      </c>
      <c r="H2124" s="14"/>
      <c r="I2124" s="38">
        <f t="shared" si="462"/>
        <v>0.65</v>
      </c>
      <c r="J2124" s="12">
        <f t="shared" si="463"/>
        <v>6000</v>
      </c>
      <c r="K2124" s="40">
        <f t="shared" si="458"/>
        <v>3900</v>
      </c>
      <c r="L2124" s="75">
        <v>10000</v>
      </c>
    </row>
    <row r="2125" spans="1:12" x14ac:dyDescent="0.2">
      <c r="A2125" s="112" t="s">
        <v>0</v>
      </c>
      <c r="B2125" s="118" t="s">
        <v>322</v>
      </c>
      <c r="C2125" s="100" t="s">
        <v>57</v>
      </c>
      <c r="D2125" s="123">
        <v>2</v>
      </c>
      <c r="E2125" s="95">
        <v>2000</v>
      </c>
      <c r="F2125" s="95">
        <v>4000</v>
      </c>
      <c r="G2125" s="92" t="s">
        <v>122</v>
      </c>
      <c r="H2125" s="14"/>
      <c r="I2125" s="38">
        <f t="shared" si="462"/>
        <v>0.26</v>
      </c>
      <c r="J2125" s="12">
        <f t="shared" si="463"/>
        <v>2000</v>
      </c>
      <c r="K2125" s="40">
        <f t="shared" si="458"/>
        <v>520</v>
      </c>
      <c r="L2125" s="75">
        <v>70000</v>
      </c>
    </row>
    <row r="2126" spans="1:12" x14ac:dyDescent="0.2">
      <c r="A2126" s="112" t="s">
        <v>0</v>
      </c>
      <c r="B2126" s="118" t="s">
        <v>196</v>
      </c>
      <c r="C2126" s="100" t="s">
        <v>57</v>
      </c>
      <c r="D2126" s="123">
        <v>12</v>
      </c>
      <c r="E2126" s="95">
        <v>6000</v>
      </c>
      <c r="F2126" s="95">
        <v>72000</v>
      </c>
      <c r="G2126" s="92" t="s">
        <v>122</v>
      </c>
      <c r="H2126" s="14"/>
      <c r="I2126" s="38">
        <f t="shared" si="462"/>
        <v>1.56</v>
      </c>
      <c r="J2126" s="12">
        <f t="shared" si="463"/>
        <v>6000</v>
      </c>
      <c r="K2126" s="40">
        <f t="shared" si="458"/>
        <v>9360</v>
      </c>
      <c r="L2126" s="75">
        <v>50000</v>
      </c>
    </row>
    <row r="2127" spans="1:12" x14ac:dyDescent="0.2">
      <c r="A2127" s="112" t="s">
        <v>0</v>
      </c>
      <c r="B2127" s="118" t="s">
        <v>197</v>
      </c>
      <c r="C2127" s="100" t="s">
        <v>57</v>
      </c>
      <c r="D2127" s="123">
        <v>32</v>
      </c>
      <c r="E2127" s="95">
        <v>1000</v>
      </c>
      <c r="F2127" s="95">
        <v>32000</v>
      </c>
      <c r="G2127" s="92" t="s">
        <v>122</v>
      </c>
      <c r="H2127" s="14"/>
      <c r="I2127" s="38">
        <f t="shared" si="462"/>
        <v>4.16</v>
      </c>
      <c r="J2127" s="12">
        <f t="shared" si="463"/>
        <v>1000</v>
      </c>
      <c r="K2127" s="40">
        <f t="shared" si="458"/>
        <v>4160</v>
      </c>
      <c r="L2127" s="75">
        <v>15000</v>
      </c>
    </row>
    <row r="2128" spans="1:12" ht="13.5" x14ac:dyDescent="0.2">
      <c r="A2128" s="112" t="s">
        <v>0</v>
      </c>
      <c r="B2128" s="118" t="s">
        <v>248</v>
      </c>
      <c r="C2128" s="100" t="s">
        <v>57</v>
      </c>
      <c r="D2128" s="123">
        <v>1</v>
      </c>
      <c r="E2128" s="95">
        <v>20000</v>
      </c>
      <c r="F2128" s="95">
        <v>20000</v>
      </c>
      <c r="G2128" s="92" t="s">
        <v>122</v>
      </c>
      <c r="H2128" s="24"/>
      <c r="I2128" s="38">
        <f t="shared" si="462"/>
        <v>0.13</v>
      </c>
      <c r="J2128" s="12">
        <f t="shared" si="463"/>
        <v>20000</v>
      </c>
      <c r="K2128" s="40">
        <f t="shared" si="458"/>
        <v>2600</v>
      </c>
      <c r="L2128" s="75">
        <v>18000</v>
      </c>
    </row>
    <row r="2129" spans="1:14" x14ac:dyDescent="0.2">
      <c r="A2129" s="112" t="s">
        <v>0</v>
      </c>
      <c r="B2129" s="118" t="s">
        <v>72</v>
      </c>
      <c r="C2129" s="100" t="s">
        <v>57</v>
      </c>
      <c r="D2129" s="123">
        <v>6</v>
      </c>
      <c r="E2129" s="95">
        <v>3000</v>
      </c>
      <c r="F2129" s="95">
        <v>18000</v>
      </c>
      <c r="G2129" s="92" t="s">
        <v>122</v>
      </c>
      <c r="H2129" s="14"/>
      <c r="I2129" s="38">
        <f t="shared" si="462"/>
        <v>0.78</v>
      </c>
      <c r="J2129" s="12">
        <f t="shared" si="463"/>
        <v>3000</v>
      </c>
      <c r="K2129" s="40">
        <f t="shared" si="458"/>
        <v>2340</v>
      </c>
      <c r="L2129" s="75">
        <v>12000</v>
      </c>
    </row>
    <row r="2130" spans="1:14" s="59" customFormat="1" ht="13.5" x14ac:dyDescent="0.2">
      <c r="A2130" s="112"/>
      <c r="B2130" s="117" t="s">
        <v>323</v>
      </c>
      <c r="C2130" s="94"/>
      <c r="D2130" s="123"/>
      <c r="E2130" s="94"/>
      <c r="F2130" s="97">
        <v>1653300</v>
      </c>
      <c r="G2130" s="97"/>
      <c r="H2130" s="97" t="s">
        <v>454</v>
      </c>
      <c r="I2130" s="38"/>
      <c r="J2130" s="97"/>
      <c r="K2130" s="97">
        <v>1653300</v>
      </c>
      <c r="L2130" s="75">
        <v>10000</v>
      </c>
    </row>
    <row r="2131" spans="1:14" x14ac:dyDescent="0.2">
      <c r="A2131" s="112" t="s">
        <v>0</v>
      </c>
      <c r="B2131" s="118" t="s">
        <v>71</v>
      </c>
      <c r="C2131" s="100" t="s">
        <v>57</v>
      </c>
      <c r="D2131" s="123">
        <v>2</v>
      </c>
      <c r="E2131" s="95">
        <v>30000</v>
      </c>
      <c r="F2131" s="95">
        <v>60000</v>
      </c>
      <c r="G2131" s="92" t="s">
        <v>122</v>
      </c>
      <c r="H2131" s="14"/>
      <c r="I2131" s="38">
        <f t="shared" ref="I2131:I2166" si="464">D2131*0.13</f>
        <v>0.26</v>
      </c>
      <c r="J2131" s="12">
        <f t="shared" ref="J2131:J2166" si="465">E2131</f>
        <v>30000</v>
      </c>
      <c r="K2131" s="40">
        <f t="shared" si="458"/>
        <v>7800</v>
      </c>
      <c r="L2131" s="75">
        <v>15000</v>
      </c>
    </row>
    <row r="2132" spans="1:14" ht="13.5" x14ac:dyDescent="0.2">
      <c r="A2132" s="112"/>
      <c r="B2132" s="118" t="s">
        <v>69</v>
      </c>
      <c r="C2132" s="100" t="s">
        <v>57</v>
      </c>
      <c r="D2132" s="123">
        <v>3</v>
      </c>
      <c r="E2132" s="95">
        <v>18000</v>
      </c>
      <c r="F2132" s="95">
        <v>54000</v>
      </c>
      <c r="G2132" s="92" t="s">
        <v>122</v>
      </c>
      <c r="H2132" s="22"/>
      <c r="I2132" s="38">
        <f t="shared" si="464"/>
        <v>0.39</v>
      </c>
      <c r="J2132" s="12">
        <f t="shared" si="465"/>
        <v>18000</v>
      </c>
      <c r="K2132" s="40">
        <f t="shared" si="458"/>
        <v>7020</v>
      </c>
      <c r="L2132" s="75"/>
    </row>
    <row r="2133" spans="1:14" x14ac:dyDescent="0.2">
      <c r="A2133" s="112" t="s">
        <v>0</v>
      </c>
      <c r="B2133" s="118" t="s">
        <v>70</v>
      </c>
      <c r="C2133" s="100" t="s">
        <v>57</v>
      </c>
      <c r="D2133" s="123">
        <v>3</v>
      </c>
      <c r="E2133" s="95">
        <v>8000</v>
      </c>
      <c r="F2133" s="95">
        <v>24000</v>
      </c>
      <c r="G2133" s="92" t="s">
        <v>122</v>
      </c>
      <c r="H2133" s="14"/>
      <c r="I2133" s="38">
        <f t="shared" si="464"/>
        <v>0.39</v>
      </c>
      <c r="J2133" s="12">
        <f t="shared" si="465"/>
        <v>8000</v>
      </c>
      <c r="K2133" s="40">
        <f t="shared" si="458"/>
        <v>3120</v>
      </c>
      <c r="L2133" s="79">
        <v>15000</v>
      </c>
    </row>
    <row r="2134" spans="1:14" x14ac:dyDescent="0.2">
      <c r="A2134" s="112" t="s">
        <v>0</v>
      </c>
      <c r="B2134" s="118" t="s">
        <v>225</v>
      </c>
      <c r="C2134" s="100" t="s">
        <v>57</v>
      </c>
      <c r="D2134" s="123">
        <v>3</v>
      </c>
      <c r="E2134" s="95">
        <v>3000</v>
      </c>
      <c r="F2134" s="95">
        <v>9000</v>
      </c>
      <c r="G2134" s="92" t="s">
        <v>122</v>
      </c>
      <c r="H2134" s="14"/>
      <c r="I2134" s="38">
        <f t="shared" si="464"/>
        <v>0.39</v>
      </c>
      <c r="J2134" s="12">
        <f t="shared" si="465"/>
        <v>3000</v>
      </c>
      <c r="K2134" s="40">
        <f t="shared" si="458"/>
        <v>1170</v>
      </c>
      <c r="L2134" s="79">
        <v>18000</v>
      </c>
    </row>
    <row r="2135" spans="1:14" s="48" customFormat="1" x14ac:dyDescent="0.2">
      <c r="A2135" s="112" t="s">
        <v>0</v>
      </c>
      <c r="B2135" s="118" t="s">
        <v>4</v>
      </c>
      <c r="C2135" s="100" t="s">
        <v>57</v>
      </c>
      <c r="D2135" s="123">
        <v>8</v>
      </c>
      <c r="E2135" s="95">
        <v>1000</v>
      </c>
      <c r="F2135" s="95">
        <v>8000</v>
      </c>
      <c r="G2135" s="92" t="s">
        <v>122</v>
      </c>
      <c r="H2135" s="14"/>
      <c r="I2135" s="38">
        <f t="shared" si="464"/>
        <v>1.04</v>
      </c>
      <c r="J2135" s="12">
        <f t="shared" si="465"/>
        <v>1000</v>
      </c>
      <c r="K2135" s="40">
        <f t="shared" si="458"/>
        <v>1040</v>
      </c>
      <c r="L2135" s="79">
        <v>3000</v>
      </c>
      <c r="M2135" s="47" t="e">
        <f>#REF!*1.12/1.03</f>
        <v>#REF!</v>
      </c>
      <c r="N2135" s="47" t="e">
        <f>M2135*#REF!</f>
        <v>#REF!</v>
      </c>
    </row>
    <row r="2136" spans="1:14" s="41" customFormat="1" x14ac:dyDescent="0.2">
      <c r="A2136" s="112" t="s">
        <v>0</v>
      </c>
      <c r="B2136" s="118" t="s">
        <v>223</v>
      </c>
      <c r="C2136" s="100" t="s">
        <v>57</v>
      </c>
      <c r="D2136" s="123">
        <v>10</v>
      </c>
      <c r="E2136" s="95">
        <v>1500</v>
      </c>
      <c r="F2136" s="95">
        <v>15000</v>
      </c>
      <c r="G2136" s="92" t="s">
        <v>122</v>
      </c>
      <c r="H2136" s="14"/>
      <c r="I2136" s="38">
        <f t="shared" si="464"/>
        <v>1.3</v>
      </c>
      <c r="J2136" s="12">
        <f t="shared" si="465"/>
        <v>1500</v>
      </c>
      <c r="K2136" s="40">
        <f t="shared" si="458"/>
        <v>1950</v>
      </c>
      <c r="L2136" s="79">
        <v>15000</v>
      </c>
      <c r="M2136" s="44" t="e">
        <f>#REF!*1.12/1.03</f>
        <v>#REF!</v>
      </c>
      <c r="N2136" s="44" t="e">
        <f>M2136*#REF!</f>
        <v>#REF!</v>
      </c>
    </row>
    <row r="2137" spans="1:14" x14ac:dyDescent="0.2">
      <c r="A2137" s="112" t="s">
        <v>0</v>
      </c>
      <c r="B2137" s="118" t="s">
        <v>324</v>
      </c>
      <c r="C2137" s="100" t="s">
        <v>57</v>
      </c>
      <c r="D2137" s="123">
        <v>14</v>
      </c>
      <c r="E2137" s="95">
        <v>3000</v>
      </c>
      <c r="F2137" s="95">
        <v>42000</v>
      </c>
      <c r="G2137" s="92" t="s">
        <v>122</v>
      </c>
      <c r="H2137" s="14"/>
      <c r="I2137" s="38">
        <f t="shared" si="464"/>
        <v>1.82</v>
      </c>
      <c r="J2137" s="12">
        <f t="shared" si="465"/>
        <v>3000</v>
      </c>
      <c r="K2137" s="40">
        <f t="shared" si="458"/>
        <v>5460</v>
      </c>
      <c r="L2137" s="79">
        <v>20000</v>
      </c>
    </row>
    <row r="2138" spans="1:14" s="46" customFormat="1" ht="13.5" x14ac:dyDescent="0.2">
      <c r="A2138" s="112" t="s">
        <v>0</v>
      </c>
      <c r="B2138" s="118" t="s">
        <v>222</v>
      </c>
      <c r="C2138" s="100" t="s">
        <v>57</v>
      </c>
      <c r="D2138" s="123">
        <v>10</v>
      </c>
      <c r="E2138" s="95">
        <v>2000</v>
      </c>
      <c r="F2138" s="95">
        <v>20000</v>
      </c>
      <c r="G2138" s="92" t="s">
        <v>122</v>
      </c>
      <c r="H2138" s="24"/>
      <c r="I2138" s="38">
        <f t="shared" si="464"/>
        <v>1.3</v>
      </c>
      <c r="J2138" s="12">
        <f t="shared" si="465"/>
        <v>2000</v>
      </c>
      <c r="K2138" s="40">
        <f t="shared" si="458"/>
        <v>2600</v>
      </c>
      <c r="L2138" s="79">
        <v>7000</v>
      </c>
    </row>
    <row r="2139" spans="1:14" s="60" customFormat="1" x14ac:dyDescent="0.2">
      <c r="A2139" s="112" t="s">
        <v>0</v>
      </c>
      <c r="B2139" s="118" t="s">
        <v>92</v>
      </c>
      <c r="C2139" s="100" t="s">
        <v>57</v>
      </c>
      <c r="D2139" s="123">
        <v>8</v>
      </c>
      <c r="E2139" s="95">
        <v>2500</v>
      </c>
      <c r="F2139" s="95">
        <v>20000</v>
      </c>
      <c r="G2139" s="92" t="s">
        <v>122</v>
      </c>
      <c r="H2139" s="14"/>
      <c r="I2139" s="38">
        <f t="shared" si="464"/>
        <v>1.04</v>
      </c>
      <c r="J2139" s="12">
        <f t="shared" si="465"/>
        <v>2500</v>
      </c>
      <c r="K2139" s="40">
        <f t="shared" si="458"/>
        <v>2600</v>
      </c>
      <c r="L2139" s="79">
        <v>12000</v>
      </c>
    </row>
    <row r="2140" spans="1:14" s="60" customFormat="1" x14ac:dyDescent="0.2">
      <c r="A2140" s="112" t="s">
        <v>0</v>
      </c>
      <c r="B2140" s="118" t="s">
        <v>227</v>
      </c>
      <c r="C2140" s="100" t="s">
        <v>57</v>
      </c>
      <c r="D2140" s="123">
        <v>20</v>
      </c>
      <c r="E2140" s="95">
        <v>2000</v>
      </c>
      <c r="F2140" s="95">
        <v>40000</v>
      </c>
      <c r="G2140" s="92" t="s">
        <v>122</v>
      </c>
      <c r="H2140" s="14"/>
      <c r="I2140" s="38">
        <f t="shared" si="464"/>
        <v>2.6</v>
      </c>
      <c r="J2140" s="12">
        <f t="shared" si="465"/>
        <v>2000</v>
      </c>
      <c r="K2140" s="40">
        <f t="shared" si="458"/>
        <v>5200</v>
      </c>
      <c r="L2140" s="79">
        <v>10000</v>
      </c>
    </row>
    <row r="2141" spans="1:14" x14ac:dyDescent="0.2">
      <c r="A2141" s="112" t="s">
        <v>0</v>
      </c>
      <c r="B2141" s="118" t="s">
        <v>5</v>
      </c>
      <c r="C2141" s="100" t="s">
        <v>57</v>
      </c>
      <c r="D2141" s="123">
        <v>3</v>
      </c>
      <c r="E2141" s="95">
        <v>18000</v>
      </c>
      <c r="F2141" s="95">
        <v>54000</v>
      </c>
      <c r="G2141" s="92" t="s">
        <v>122</v>
      </c>
      <c r="H2141" s="14"/>
      <c r="I2141" s="38">
        <f t="shared" si="464"/>
        <v>0.39</v>
      </c>
      <c r="J2141" s="12">
        <f t="shared" si="465"/>
        <v>18000</v>
      </c>
      <c r="K2141" s="40">
        <f t="shared" si="458"/>
        <v>7020</v>
      </c>
      <c r="L2141" s="79">
        <v>18000</v>
      </c>
    </row>
    <row r="2142" spans="1:14" x14ac:dyDescent="0.2">
      <c r="A2142" s="112" t="s">
        <v>0</v>
      </c>
      <c r="B2142" s="118" t="s">
        <v>204</v>
      </c>
      <c r="C2142" s="100" t="s">
        <v>57</v>
      </c>
      <c r="D2142" s="123">
        <v>4</v>
      </c>
      <c r="E2142" s="95">
        <v>7000</v>
      </c>
      <c r="F2142" s="95">
        <v>28000</v>
      </c>
      <c r="G2142" s="92" t="s">
        <v>122</v>
      </c>
      <c r="H2142" s="14"/>
      <c r="I2142" s="38">
        <f t="shared" si="464"/>
        <v>0.52</v>
      </c>
      <c r="J2142" s="12">
        <f t="shared" si="465"/>
        <v>7000</v>
      </c>
      <c r="K2142" s="40">
        <f t="shared" si="458"/>
        <v>3640</v>
      </c>
      <c r="L2142" s="79">
        <v>5000</v>
      </c>
    </row>
    <row r="2143" spans="1:14" ht="13.5" x14ac:dyDescent="0.2">
      <c r="A2143" s="112" t="s">
        <v>0</v>
      </c>
      <c r="B2143" s="118" t="s">
        <v>6</v>
      </c>
      <c r="C2143" s="100" t="s">
        <v>57</v>
      </c>
      <c r="D2143" s="123">
        <v>20</v>
      </c>
      <c r="E2143" s="95">
        <v>7000</v>
      </c>
      <c r="F2143" s="95">
        <v>140000</v>
      </c>
      <c r="G2143" s="92" t="s">
        <v>122</v>
      </c>
      <c r="H2143" s="24"/>
      <c r="I2143" s="38">
        <f t="shared" si="464"/>
        <v>2.6</v>
      </c>
      <c r="J2143" s="12">
        <f t="shared" si="465"/>
        <v>7000</v>
      </c>
      <c r="K2143" s="40">
        <f t="shared" si="458"/>
        <v>18200</v>
      </c>
      <c r="L2143" s="79">
        <v>7000</v>
      </c>
    </row>
    <row r="2144" spans="1:14" x14ac:dyDescent="0.2">
      <c r="A2144" s="112" t="s">
        <v>0</v>
      </c>
      <c r="B2144" s="118" t="s">
        <v>325</v>
      </c>
      <c r="C2144" s="100" t="s">
        <v>57</v>
      </c>
      <c r="D2144" s="123">
        <v>3</v>
      </c>
      <c r="E2144" s="95">
        <v>50000</v>
      </c>
      <c r="F2144" s="95">
        <v>150000</v>
      </c>
      <c r="G2144" s="92" t="s">
        <v>122</v>
      </c>
      <c r="H2144" s="14"/>
      <c r="I2144" s="38">
        <f t="shared" si="464"/>
        <v>0.39</v>
      </c>
      <c r="J2144" s="12">
        <f t="shared" si="465"/>
        <v>50000</v>
      </c>
      <c r="K2144" s="40">
        <f t="shared" si="458"/>
        <v>19500</v>
      </c>
      <c r="L2144" s="79">
        <v>5000</v>
      </c>
    </row>
    <row r="2145" spans="1:14" s="59" customFormat="1" x14ac:dyDescent="0.2">
      <c r="A2145" s="112" t="s">
        <v>0</v>
      </c>
      <c r="B2145" s="118" t="s">
        <v>7</v>
      </c>
      <c r="C2145" s="100" t="s">
        <v>57</v>
      </c>
      <c r="D2145" s="123">
        <v>2</v>
      </c>
      <c r="E2145" s="95">
        <v>58000</v>
      </c>
      <c r="F2145" s="95">
        <v>116000</v>
      </c>
      <c r="G2145" s="92" t="s">
        <v>122</v>
      </c>
      <c r="H2145" s="14"/>
      <c r="I2145" s="38">
        <f t="shared" si="464"/>
        <v>0.26</v>
      </c>
      <c r="J2145" s="12">
        <f t="shared" si="465"/>
        <v>58000</v>
      </c>
      <c r="K2145" s="40">
        <f t="shared" ref="K2145:K2207" si="466">I2145*J2145</f>
        <v>15080</v>
      </c>
      <c r="L2145" s="79">
        <v>4000</v>
      </c>
    </row>
    <row r="2146" spans="1:14" s="41" customFormat="1" ht="15" customHeight="1" x14ac:dyDescent="0.2">
      <c r="A2146" s="112" t="s">
        <v>0</v>
      </c>
      <c r="B2146" s="118" t="s">
        <v>326</v>
      </c>
      <c r="C2146" s="100" t="s">
        <v>57</v>
      </c>
      <c r="D2146" s="123">
        <v>10</v>
      </c>
      <c r="E2146" s="95">
        <v>10000</v>
      </c>
      <c r="F2146" s="95">
        <v>100000</v>
      </c>
      <c r="G2146" s="92" t="s">
        <v>122</v>
      </c>
      <c r="H2146" s="14" t="str">
        <f>IF(F2146&gt;=2826000,"тендер"," ")</f>
        <v xml:space="preserve"> </v>
      </c>
      <c r="I2146" s="38">
        <f t="shared" si="464"/>
        <v>1.3</v>
      </c>
      <c r="J2146" s="12">
        <f t="shared" si="465"/>
        <v>10000</v>
      </c>
      <c r="K2146" s="40">
        <f t="shared" si="466"/>
        <v>13000</v>
      </c>
      <c r="L2146" s="75">
        <v>6000</v>
      </c>
      <c r="M2146" s="44" t="e">
        <f>#REF!*1.12/1.03</f>
        <v>#REF!</v>
      </c>
      <c r="N2146" s="44" t="e">
        <f>M2146*#REF!</f>
        <v>#REF!</v>
      </c>
    </row>
    <row r="2147" spans="1:14" s="41" customFormat="1" ht="13.5" x14ac:dyDescent="0.2">
      <c r="A2147" s="112"/>
      <c r="B2147" s="118" t="s">
        <v>327</v>
      </c>
      <c r="C2147" s="100" t="s">
        <v>57</v>
      </c>
      <c r="D2147" s="123">
        <v>4</v>
      </c>
      <c r="E2147" s="95">
        <v>12000</v>
      </c>
      <c r="F2147" s="95">
        <v>48000</v>
      </c>
      <c r="G2147" s="92" t="s">
        <v>122</v>
      </c>
      <c r="H2147" s="22"/>
      <c r="I2147" s="38">
        <f t="shared" si="464"/>
        <v>0.52</v>
      </c>
      <c r="J2147" s="12">
        <f t="shared" si="465"/>
        <v>12000</v>
      </c>
      <c r="K2147" s="40">
        <f t="shared" si="466"/>
        <v>6240</v>
      </c>
      <c r="L2147" s="75"/>
      <c r="M2147" s="44" t="e">
        <f>#REF!*1.12/1.03</f>
        <v>#REF!</v>
      </c>
      <c r="N2147" s="44" t="e">
        <f>M2147*#REF!</f>
        <v>#REF!</v>
      </c>
    </row>
    <row r="2148" spans="1:14" x14ac:dyDescent="0.2">
      <c r="A2148" s="112" t="s">
        <v>0</v>
      </c>
      <c r="B2148" s="118" t="s">
        <v>8</v>
      </c>
      <c r="C2148" s="100" t="s">
        <v>57</v>
      </c>
      <c r="D2148" s="123">
        <v>2</v>
      </c>
      <c r="E2148" s="95">
        <v>10000</v>
      </c>
      <c r="F2148" s="95">
        <v>20000</v>
      </c>
      <c r="G2148" s="92" t="s">
        <v>122</v>
      </c>
      <c r="H2148" s="14" t="str">
        <f>IF(F2148&gt;=2826000,"тендер"," ")</f>
        <v xml:space="preserve"> </v>
      </c>
      <c r="I2148" s="38">
        <f t="shared" si="464"/>
        <v>0.26</v>
      </c>
      <c r="J2148" s="12">
        <f t="shared" si="465"/>
        <v>10000</v>
      </c>
      <c r="K2148" s="40">
        <f t="shared" si="466"/>
        <v>2600</v>
      </c>
      <c r="L2148" s="75">
        <v>6000</v>
      </c>
    </row>
    <row r="2149" spans="1:14" s="41" customFormat="1" x14ac:dyDescent="0.2">
      <c r="A2149" s="112" t="s">
        <v>0</v>
      </c>
      <c r="B2149" s="118" t="s">
        <v>239</v>
      </c>
      <c r="C2149" s="100" t="s">
        <v>57</v>
      </c>
      <c r="D2149" s="123">
        <v>2</v>
      </c>
      <c r="E2149" s="95">
        <v>40000</v>
      </c>
      <c r="F2149" s="95">
        <v>80000</v>
      </c>
      <c r="G2149" s="92" t="s">
        <v>122</v>
      </c>
      <c r="H2149" s="14" t="str">
        <f>IF(F2149&gt;=2826000,"тендер"," ")</f>
        <v xml:space="preserve"> </v>
      </c>
      <c r="I2149" s="38">
        <f t="shared" si="464"/>
        <v>0.26</v>
      </c>
      <c r="J2149" s="12">
        <f t="shared" si="465"/>
        <v>40000</v>
      </c>
      <c r="K2149" s="40">
        <f t="shared" si="466"/>
        <v>10400</v>
      </c>
      <c r="L2149" s="75">
        <v>4000</v>
      </c>
      <c r="M2149" s="44" t="e">
        <f>#REF!*1.12/1.03</f>
        <v>#REF!</v>
      </c>
      <c r="N2149" s="44" t="e">
        <f>M2149*#REF!</f>
        <v>#REF!</v>
      </c>
    </row>
    <row r="2150" spans="1:14" ht="13.5" x14ac:dyDescent="0.2">
      <c r="A2150" s="112" t="s">
        <v>0</v>
      </c>
      <c r="B2150" s="118" t="s">
        <v>9</v>
      </c>
      <c r="C2150" s="100" t="s">
        <v>57</v>
      </c>
      <c r="D2150" s="123">
        <v>6</v>
      </c>
      <c r="E2150" s="95">
        <v>9000</v>
      </c>
      <c r="F2150" s="95">
        <v>54000</v>
      </c>
      <c r="G2150" s="92" t="s">
        <v>122</v>
      </c>
      <c r="H2150" s="24"/>
      <c r="I2150" s="38">
        <f t="shared" si="464"/>
        <v>0.78</v>
      </c>
      <c r="J2150" s="12">
        <f t="shared" si="465"/>
        <v>9000</v>
      </c>
      <c r="K2150" s="40">
        <f t="shared" si="466"/>
        <v>7020</v>
      </c>
      <c r="L2150" s="75">
        <v>4000</v>
      </c>
    </row>
    <row r="2151" spans="1:14" x14ac:dyDescent="0.2">
      <c r="A2151" s="112" t="s">
        <v>0</v>
      </c>
      <c r="B2151" s="118" t="s">
        <v>10</v>
      </c>
      <c r="C2151" s="100" t="s">
        <v>57</v>
      </c>
      <c r="D2151" s="123">
        <v>3</v>
      </c>
      <c r="E2151" s="95">
        <v>65000</v>
      </c>
      <c r="F2151" s="95">
        <v>195000</v>
      </c>
      <c r="G2151" s="92" t="s">
        <v>122</v>
      </c>
      <c r="H2151" s="14"/>
      <c r="I2151" s="38">
        <f t="shared" si="464"/>
        <v>0.39</v>
      </c>
      <c r="J2151" s="12">
        <f t="shared" si="465"/>
        <v>65000</v>
      </c>
      <c r="K2151" s="40">
        <f t="shared" si="466"/>
        <v>25350</v>
      </c>
      <c r="L2151" s="75">
        <v>18000</v>
      </c>
    </row>
    <row r="2152" spans="1:14" s="41" customFormat="1" x14ac:dyDescent="0.2">
      <c r="A2152" s="112" t="s">
        <v>0</v>
      </c>
      <c r="B2152" s="118" t="s">
        <v>59</v>
      </c>
      <c r="C2152" s="100" t="s">
        <v>57</v>
      </c>
      <c r="D2152" s="123">
        <v>2</v>
      </c>
      <c r="E2152" s="95">
        <v>5000</v>
      </c>
      <c r="F2152" s="95">
        <v>10000</v>
      </c>
      <c r="G2152" s="92" t="s">
        <v>122</v>
      </c>
      <c r="H2152" s="14"/>
      <c r="I2152" s="38">
        <f t="shared" si="464"/>
        <v>0.26</v>
      </c>
      <c r="J2152" s="12">
        <f t="shared" si="465"/>
        <v>5000</v>
      </c>
      <c r="K2152" s="40">
        <f t="shared" si="466"/>
        <v>1300</v>
      </c>
      <c r="L2152" s="75">
        <v>15000</v>
      </c>
      <c r="M2152" s="44" t="e">
        <f>#REF!*1.12/1.03</f>
        <v>#REF!</v>
      </c>
      <c r="N2152" s="44" t="e">
        <f>M2152*#REF!</f>
        <v>#REF!</v>
      </c>
    </row>
    <row r="2153" spans="1:14" x14ac:dyDescent="0.2">
      <c r="A2153" s="112" t="s">
        <v>0</v>
      </c>
      <c r="B2153" s="118" t="s">
        <v>61</v>
      </c>
      <c r="C2153" s="100" t="s">
        <v>57</v>
      </c>
      <c r="D2153" s="123">
        <v>10</v>
      </c>
      <c r="E2153" s="95">
        <v>1500</v>
      </c>
      <c r="F2153" s="95">
        <v>15000</v>
      </c>
      <c r="G2153" s="92" t="s">
        <v>122</v>
      </c>
      <c r="H2153" s="14"/>
      <c r="I2153" s="38">
        <f t="shared" si="464"/>
        <v>1.3</v>
      </c>
      <c r="J2153" s="12">
        <f t="shared" si="465"/>
        <v>1500</v>
      </c>
      <c r="K2153" s="40">
        <f t="shared" si="466"/>
        <v>1950</v>
      </c>
      <c r="L2153" s="75">
        <v>10000</v>
      </c>
    </row>
    <row r="2154" spans="1:14" ht="13.5" x14ac:dyDescent="0.2">
      <c r="A2154" s="112"/>
      <c r="B2154" s="118" t="s">
        <v>62</v>
      </c>
      <c r="C2154" s="100" t="s">
        <v>57</v>
      </c>
      <c r="D2154" s="123">
        <v>20</v>
      </c>
      <c r="E2154" s="94">
        <v>800</v>
      </c>
      <c r="F2154" s="95">
        <v>16000</v>
      </c>
      <c r="G2154" s="92" t="s">
        <v>122</v>
      </c>
      <c r="H2154" s="22"/>
      <c r="I2154" s="38">
        <f t="shared" si="464"/>
        <v>2.6</v>
      </c>
      <c r="J2154" s="12">
        <f t="shared" si="465"/>
        <v>800</v>
      </c>
      <c r="K2154" s="40">
        <f t="shared" si="466"/>
        <v>2080</v>
      </c>
      <c r="L2154" s="75"/>
    </row>
    <row r="2155" spans="1:14" s="41" customFormat="1" x14ac:dyDescent="0.2">
      <c r="A2155" s="112" t="s">
        <v>0</v>
      </c>
      <c r="B2155" s="118" t="s">
        <v>328</v>
      </c>
      <c r="C2155" s="100" t="s">
        <v>57</v>
      </c>
      <c r="D2155" s="123">
        <v>1</v>
      </c>
      <c r="E2155" s="95">
        <v>6000</v>
      </c>
      <c r="F2155" s="95">
        <v>6000</v>
      </c>
      <c r="G2155" s="92" t="s">
        <v>122</v>
      </c>
      <c r="H2155" s="14" t="str">
        <f>IF(F2155&gt;=2826000,"тендер"," ")</f>
        <v xml:space="preserve"> </v>
      </c>
      <c r="I2155" s="38">
        <f t="shared" si="464"/>
        <v>0.13</v>
      </c>
      <c r="J2155" s="12">
        <f t="shared" si="465"/>
        <v>6000</v>
      </c>
      <c r="K2155" s="40">
        <f t="shared" si="466"/>
        <v>780</v>
      </c>
      <c r="L2155" s="75">
        <v>5000</v>
      </c>
      <c r="M2155" s="44" t="e">
        <f>#REF!*1.12/1.03</f>
        <v>#REF!</v>
      </c>
      <c r="N2155" s="44" t="e">
        <f>M2155*#REF!</f>
        <v>#REF!</v>
      </c>
    </row>
    <row r="2156" spans="1:14" x14ac:dyDescent="0.2">
      <c r="A2156" s="112" t="s">
        <v>0</v>
      </c>
      <c r="B2156" s="118" t="s">
        <v>329</v>
      </c>
      <c r="C2156" s="100" t="s">
        <v>57</v>
      </c>
      <c r="D2156" s="123">
        <v>6</v>
      </c>
      <c r="E2156" s="95">
        <v>4000</v>
      </c>
      <c r="F2156" s="95">
        <v>24000</v>
      </c>
      <c r="G2156" s="92" t="s">
        <v>122</v>
      </c>
      <c r="H2156" s="14" t="str">
        <f>IF(F2156&gt;=2826000,"тендер"," ")</f>
        <v xml:space="preserve"> </v>
      </c>
      <c r="I2156" s="38">
        <f t="shared" si="464"/>
        <v>0.78</v>
      </c>
      <c r="J2156" s="12">
        <f t="shared" si="465"/>
        <v>4000</v>
      </c>
      <c r="K2156" s="40">
        <f t="shared" si="466"/>
        <v>3120</v>
      </c>
      <c r="L2156" s="75">
        <v>4000</v>
      </c>
    </row>
    <row r="2157" spans="1:14" ht="13.5" x14ac:dyDescent="0.2">
      <c r="A2157" s="112" t="s">
        <v>0</v>
      </c>
      <c r="B2157" s="118" t="s">
        <v>11</v>
      </c>
      <c r="C2157" s="100" t="s">
        <v>57</v>
      </c>
      <c r="D2157" s="123">
        <v>6</v>
      </c>
      <c r="E2157" s="95">
        <v>3000</v>
      </c>
      <c r="F2157" s="95">
        <v>18000</v>
      </c>
      <c r="G2157" s="92" t="s">
        <v>122</v>
      </c>
      <c r="H2157" s="24"/>
      <c r="I2157" s="38">
        <f t="shared" si="464"/>
        <v>0.78</v>
      </c>
      <c r="J2157" s="12">
        <f t="shared" si="465"/>
        <v>3000</v>
      </c>
      <c r="K2157" s="40">
        <f t="shared" si="466"/>
        <v>2340</v>
      </c>
      <c r="L2157" s="75">
        <v>6000</v>
      </c>
    </row>
    <row r="2158" spans="1:14" x14ac:dyDescent="0.2">
      <c r="A2158" s="112" t="s">
        <v>0</v>
      </c>
      <c r="B2158" s="118" t="s">
        <v>12</v>
      </c>
      <c r="C2158" s="100" t="s">
        <v>57</v>
      </c>
      <c r="D2158" s="123">
        <v>6</v>
      </c>
      <c r="E2158" s="95">
        <v>1500</v>
      </c>
      <c r="F2158" s="95">
        <v>9000</v>
      </c>
      <c r="G2158" s="92" t="s">
        <v>122</v>
      </c>
      <c r="H2158" s="14"/>
      <c r="I2158" s="38">
        <f t="shared" si="464"/>
        <v>0.78</v>
      </c>
      <c r="J2158" s="12">
        <f t="shared" si="465"/>
        <v>1500</v>
      </c>
      <c r="K2158" s="40">
        <f t="shared" si="466"/>
        <v>1170</v>
      </c>
      <c r="L2158" s="75">
        <v>14000</v>
      </c>
    </row>
    <row r="2159" spans="1:14" x14ac:dyDescent="0.2">
      <c r="A2159" s="112" t="s">
        <v>0</v>
      </c>
      <c r="B2159" s="118" t="s">
        <v>13</v>
      </c>
      <c r="C2159" s="100" t="s">
        <v>57</v>
      </c>
      <c r="D2159" s="123">
        <v>2</v>
      </c>
      <c r="E2159" s="95">
        <v>16000</v>
      </c>
      <c r="F2159" s="95">
        <v>32000</v>
      </c>
      <c r="G2159" s="92" t="s">
        <v>122</v>
      </c>
      <c r="H2159" s="14"/>
      <c r="I2159" s="38">
        <f t="shared" si="464"/>
        <v>0.26</v>
      </c>
      <c r="J2159" s="12">
        <f t="shared" si="465"/>
        <v>16000</v>
      </c>
      <c r="K2159" s="40">
        <f t="shared" si="466"/>
        <v>4160</v>
      </c>
      <c r="L2159" s="75">
        <v>19000</v>
      </c>
    </row>
    <row r="2160" spans="1:14" x14ac:dyDescent="0.2">
      <c r="A2160" s="112" t="s">
        <v>0</v>
      </c>
      <c r="B2160" s="118" t="s">
        <v>234</v>
      </c>
      <c r="C2160" s="100" t="s">
        <v>57</v>
      </c>
      <c r="D2160" s="123">
        <v>6</v>
      </c>
      <c r="E2160" s="95">
        <v>5000</v>
      </c>
      <c r="F2160" s="95">
        <v>30000</v>
      </c>
      <c r="G2160" s="92" t="s">
        <v>122</v>
      </c>
      <c r="H2160" s="54"/>
      <c r="I2160" s="38">
        <f t="shared" si="464"/>
        <v>0.78</v>
      </c>
      <c r="J2160" s="12">
        <f t="shared" si="465"/>
        <v>5000</v>
      </c>
      <c r="K2160" s="40">
        <f t="shared" si="466"/>
        <v>3900</v>
      </c>
      <c r="L2160" s="75">
        <v>20000</v>
      </c>
    </row>
    <row r="2161" spans="1:12" x14ac:dyDescent="0.2">
      <c r="A2161" s="112" t="s">
        <v>0</v>
      </c>
      <c r="B2161" s="118" t="s">
        <v>330</v>
      </c>
      <c r="C2161" s="100" t="s">
        <v>57</v>
      </c>
      <c r="D2161" s="123">
        <v>16</v>
      </c>
      <c r="E2161" s="94">
        <v>800</v>
      </c>
      <c r="F2161" s="95">
        <v>12800</v>
      </c>
      <c r="G2161" s="92" t="s">
        <v>122</v>
      </c>
      <c r="H2161" s="54"/>
      <c r="I2161" s="38">
        <f t="shared" si="464"/>
        <v>2.08</v>
      </c>
      <c r="J2161" s="12">
        <f t="shared" si="465"/>
        <v>800</v>
      </c>
      <c r="K2161" s="40">
        <f t="shared" si="466"/>
        <v>1664</v>
      </c>
      <c r="L2161" s="75">
        <v>24000</v>
      </c>
    </row>
    <row r="2162" spans="1:12" x14ac:dyDescent="0.2">
      <c r="A2162" s="112" t="s">
        <v>0</v>
      </c>
      <c r="B2162" s="118" t="s">
        <v>14</v>
      </c>
      <c r="C2162" s="100" t="s">
        <v>57</v>
      </c>
      <c r="D2162" s="123">
        <v>16</v>
      </c>
      <c r="E2162" s="95">
        <v>1000</v>
      </c>
      <c r="F2162" s="95">
        <v>16000</v>
      </c>
      <c r="G2162" s="92" t="s">
        <v>122</v>
      </c>
      <c r="H2162" s="54"/>
      <c r="I2162" s="38">
        <f t="shared" si="464"/>
        <v>2.08</v>
      </c>
      <c r="J2162" s="12">
        <f t="shared" si="465"/>
        <v>1000</v>
      </c>
      <c r="K2162" s="40">
        <f t="shared" si="466"/>
        <v>2080</v>
      </c>
      <c r="L2162" s="75">
        <v>12000</v>
      </c>
    </row>
    <row r="2163" spans="1:12" x14ac:dyDescent="0.2">
      <c r="A2163" s="112" t="s">
        <v>0</v>
      </c>
      <c r="B2163" s="118" t="s">
        <v>231</v>
      </c>
      <c r="C2163" s="100" t="s">
        <v>57</v>
      </c>
      <c r="D2163" s="123">
        <v>2</v>
      </c>
      <c r="E2163" s="95">
        <v>4000</v>
      </c>
      <c r="F2163" s="95">
        <v>8000</v>
      </c>
      <c r="G2163" s="92" t="s">
        <v>122</v>
      </c>
      <c r="H2163" s="54"/>
      <c r="I2163" s="38">
        <f t="shared" si="464"/>
        <v>0.26</v>
      </c>
      <c r="J2163" s="12">
        <f t="shared" si="465"/>
        <v>4000</v>
      </c>
      <c r="K2163" s="40">
        <f t="shared" si="466"/>
        <v>1040</v>
      </c>
      <c r="L2163" s="75">
        <v>18000</v>
      </c>
    </row>
    <row r="2164" spans="1:12" x14ac:dyDescent="0.2">
      <c r="A2164" s="112" t="s">
        <v>0</v>
      </c>
      <c r="B2164" s="118" t="s">
        <v>15</v>
      </c>
      <c r="C2164" s="100" t="s">
        <v>57</v>
      </c>
      <c r="D2164" s="123">
        <v>4</v>
      </c>
      <c r="E2164" s="95">
        <v>35000</v>
      </c>
      <c r="F2164" s="95">
        <v>140000</v>
      </c>
      <c r="G2164" s="92" t="s">
        <v>122</v>
      </c>
      <c r="H2164" s="54"/>
      <c r="I2164" s="38">
        <f t="shared" si="464"/>
        <v>0.52</v>
      </c>
      <c r="J2164" s="12">
        <f t="shared" si="465"/>
        <v>35000</v>
      </c>
      <c r="K2164" s="40">
        <f t="shared" si="466"/>
        <v>18200</v>
      </c>
      <c r="L2164" s="75">
        <v>19000</v>
      </c>
    </row>
    <row r="2165" spans="1:12" x14ac:dyDescent="0.2">
      <c r="A2165" s="112" t="s">
        <v>0</v>
      </c>
      <c r="B2165" s="118" t="s">
        <v>64</v>
      </c>
      <c r="C2165" s="100" t="s">
        <v>57</v>
      </c>
      <c r="D2165" s="123">
        <v>4</v>
      </c>
      <c r="E2165" s="95">
        <v>8000</v>
      </c>
      <c r="F2165" s="95">
        <v>32000</v>
      </c>
      <c r="G2165" s="92" t="s">
        <v>122</v>
      </c>
      <c r="H2165" s="54"/>
      <c r="I2165" s="38">
        <f t="shared" si="464"/>
        <v>0.52</v>
      </c>
      <c r="J2165" s="12">
        <f t="shared" si="465"/>
        <v>8000</v>
      </c>
      <c r="K2165" s="40">
        <f t="shared" si="466"/>
        <v>4160</v>
      </c>
      <c r="L2165" s="75">
        <v>19000</v>
      </c>
    </row>
    <row r="2166" spans="1:12" x14ac:dyDescent="0.2">
      <c r="A2166" s="112"/>
      <c r="B2166" s="118" t="s">
        <v>86</v>
      </c>
      <c r="C2166" s="100" t="s">
        <v>57</v>
      </c>
      <c r="D2166" s="123">
        <v>3</v>
      </c>
      <c r="E2166" s="95">
        <v>2500</v>
      </c>
      <c r="F2166" s="95">
        <v>7500</v>
      </c>
      <c r="G2166" s="92" t="s">
        <v>122</v>
      </c>
      <c r="H2166" s="54"/>
      <c r="I2166" s="38">
        <f t="shared" si="464"/>
        <v>0.39</v>
      </c>
      <c r="J2166" s="12">
        <f t="shared" si="465"/>
        <v>2500</v>
      </c>
      <c r="K2166" s="40">
        <f t="shared" si="466"/>
        <v>975</v>
      </c>
      <c r="L2166" s="75"/>
    </row>
    <row r="2167" spans="1:12" ht="13.5" x14ac:dyDescent="0.2">
      <c r="A2167" s="112"/>
      <c r="B2167" s="117" t="s">
        <v>334</v>
      </c>
      <c r="C2167" s="100"/>
      <c r="D2167" s="123"/>
      <c r="E2167" s="94"/>
      <c r="F2167" s="97">
        <v>668000</v>
      </c>
      <c r="G2167" s="97"/>
      <c r="H2167" s="97" t="s">
        <v>454</v>
      </c>
      <c r="I2167" s="38"/>
      <c r="J2167" s="97"/>
      <c r="K2167" s="97">
        <v>668000</v>
      </c>
      <c r="L2167" s="75">
        <v>5500</v>
      </c>
    </row>
    <row r="2168" spans="1:12" x14ac:dyDescent="0.2">
      <c r="A2168" s="112" t="s">
        <v>0</v>
      </c>
      <c r="B2168" s="118" t="s">
        <v>419</v>
      </c>
      <c r="C2168" s="100" t="s">
        <v>57</v>
      </c>
      <c r="D2168" s="123">
        <v>2</v>
      </c>
      <c r="E2168" s="95">
        <v>52000</v>
      </c>
      <c r="F2168" s="95">
        <v>104000</v>
      </c>
      <c r="G2168" s="92" t="s">
        <v>122</v>
      </c>
      <c r="H2168" s="54"/>
      <c r="I2168" s="38">
        <f t="shared" ref="I2168:I2179" si="467">D2168*0.13</f>
        <v>0.26</v>
      </c>
      <c r="J2168" s="12">
        <f t="shared" ref="J2168:J2179" si="468">E2168</f>
        <v>52000</v>
      </c>
      <c r="K2168" s="40">
        <f t="shared" si="466"/>
        <v>13520</v>
      </c>
      <c r="L2168" s="75">
        <v>2700</v>
      </c>
    </row>
    <row r="2169" spans="1:12" x14ac:dyDescent="0.2">
      <c r="A2169" s="112" t="s">
        <v>0</v>
      </c>
      <c r="B2169" s="118" t="s">
        <v>420</v>
      </c>
      <c r="C2169" s="100" t="s">
        <v>57</v>
      </c>
      <c r="D2169" s="123">
        <v>2</v>
      </c>
      <c r="E2169" s="95">
        <v>50000</v>
      </c>
      <c r="F2169" s="95">
        <v>100000</v>
      </c>
      <c r="G2169" s="92" t="s">
        <v>122</v>
      </c>
      <c r="H2169" s="54"/>
      <c r="I2169" s="38">
        <f t="shared" si="467"/>
        <v>0.26</v>
      </c>
      <c r="J2169" s="12">
        <f t="shared" si="468"/>
        <v>50000</v>
      </c>
      <c r="K2169" s="40">
        <f t="shared" si="466"/>
        <v>13000</v>
      </c>
      <c r="L2169" s="75">
        <v>2500</v>
      </c>
    </row>
    <row r="2170" spans="1:12" x14ac:dyDescent="0.2">
      <c r="A2170" s="112" t="s">
        <v>0</v>
      </c>
      <c r="B2170" s="118" t="s">
        <v>335</v>
      </c>
      <c r="C2170" s="100" t="s">
        <v>57</v>
      </c>
      <c r="D2170" s="123">
        <v>2</v>
      </c>
      <c r="E2170" s="95">
        <v>15000</v>
      </c>
      <c r="F2170" s="95">
        <v>30000</v>
      </c>
      <c r="G2170" s="92" t="s">
        <v>122</v>
      </c>
      <c r="H2170" s="54"/>
      <c r="I2170" s="38">
        <f t="shared" si="467"/>
        <v>0.26</v>
      </c>
      <c r="J2170" s="12">
        <f t="shared" si="468"/>
        <v>15000</v>
      </c>
      <c r="K2170" s="40">
        <f t="shared" si="466"/>
        <v>3900</v>
      </c>
      <c r="L2170" s="75"/>
    </row>
    <row r="2171" spans="1:12" x14ac:dyDescent="0.2">
      <c r="A2171" s="112" t="s">
        <v>0</v>
      </c>
      <c r="B2171" s="118" t="s">
        <v>336</v>
      </c>
      <c r="C2171" s="100" t="s">
        <v>57</v>
      </c>
      <c r="D2171" s="123">
        <v>2</v>
      </c>
      <c r="E2171" s="95">
        <v>12000</v>
      </c>
      <c r="F2171" s="95">
        <v>24000</v>
      </c>
      <c r="G2171" s="92" t="s">
        <v>122</v>
      </c>
      <c r="H2171" s="54"/>
      <c r="I2171" s="38">
        <f t="shared" si="467"/>
        <v>0.26</v>
      </c>
      <c r="J2171" s="12">
        <f t="shared" si="468"/>
        <v>12000</v>
      </c>
      <c r="K2171" s="40">
        <f t="shared" si="466"/>
        <v>3120</v>
      </c>
      <c r="L2171" s="75">
        <v>5000</v>
      </c>
    </row>
    <row r="2172" spans="1:12" x14ac:dyDescent="0.2">
      <c r="A2172" s="112" t="s">
        <v>0</v>
      </c>
      <c r="B2172" s="118" t="s">
        <v>121</v>
      </c>
      <c r="C2172" s="100" t="s">
        <v>57</v>
      </c>
      <c r="D2172" s="123">
        <v>2</v>
      </c>
      <c r="E2172" s="95">
        <v>10000</v>
      </c>
      <c r="F2172" s="95">
        <v>20000</v>
      </c>
      <c r="G2172" s="92" t="s">
        <v>122</v>
      </c>
      <c r="H2172" s="54"/>
      <c r="I2172" s="38">
        <f t="shared" si="467"/>
        <v>0.26</v>
      </c>
      <c r="J2172" s="12">
        <f t="shared" si="468"/>
        <v>10000</v>
      </c>
      <c r="K2172" s="40">
        <f t="shared" si="466"/>
        <v>2600</v>
      </c>
      <c r="L2172" s="75">
        <v>3000</v>
      </c>
    </row>
    <row r="2173" spans="1:12" x14ac:dyDescent="0.2">
      <c r="A2173" s="112" t="s">
        <v>0</v>
      </c>
      <c r="B2173" s="118" t="s">
        <v>421</v>
      </c>
      <c r="C2173" s="100" t="s">
        <v>57</v>
      </c>
      <c r="D2173" s="123">
        <v>2</v>
      </c>
      <c r="E2173" s="95">
        <v>70000</v>
      </c>
      <c r="F2173" s="95">
        <v>140000</v>
      </c>
      <c r="G2173" s="92" t="s">
        <v>122</v>
      </c>
      <c r="H2173" s="54"/>
      <c r="I2173" s="38">
        <f t="shared" si="467"/>
        <v>0.26</v>
      </c>
      <c r="J2173" s="12">
        <f t="shared" si="468"/>
        <v>70000</v>
      </c>
      <c r="K2173" s="40">
        <f t="shared" si="466"/>
        <v>18200</v>
      </c>
      <c r="L2173" s="75">
        <v>3000</v>
      </c>
    </row>
    <row r="2174" spans="1:12" ht="13.5" x14ac:dyDescent="0.2">
      <c r="A2174" s="112"/>
      <c r="B2174" s="118" t="s">
        <v>422</v>
      </c>
      <c r="C2174" s="100" t="s">
        <v>57</v>
      </c>
      <c r="D2174" s="123">
        <v>2</v>
      </c>
      <c r="E2174" s="95">
        <v>50000</v>
      </c>
      <c r="F2174" s="95">
        <v>100000</v>
      </c>
      <c r="G2174" s="92" t="s">
        <v>122</v>
      </c>
      <c r="H2174" s="22"/>
      <c r="I2174" s="38">
        <f t="shared" si="467"/>
        <v>0.26</v>
      </c>
      <c r="J2174" s="12">
        <f t="shared" si="468"/>
        <v>50000</v>
      </c>
      <c r="K2174" s="40">
        <f t="shared" si="466"/>
        <v>13000</v>
      </c>
      <c r="L2174" s="75"/>
    </row>
    <row r="2175" spans="1:12" x14ac:dyDescent="0.2">
      <c r="A2175" s="112" t="s">
        <v>0</v>
      </c>
      <c r="B2175" s="118" t="s">
        <v>337</v>
      </c>
      <c r="C2175" s="100" t="s">
        <v>57</v>
      </c>
      <c r="D2175" s="123">
        <v>2</v>
      </c>
      <c r="E2175" s="95">
        <v>20000</v>
      </c>
      <c r="F2175" s="95">
        <v>40000</v>
      </c>
      <c r="G2175" s="92" t="s">
        <v>122</v>
      </c>
      <c r="H2175" s="14"/>
      <c r="I2175" s="38">
        <f t="shared" si="467"/>
        <v>0.26</v>
      </c>
      <c r="J2175" s="12">
        <f t="shared" si="468"/>
        <v>20000</v>
      </c>
      <c r="K2175" s="40">
        <f t="shared" si="466"/>
        <v>5200</v>
      </c>
      <c r="L2175" s="75">
        <v>480000</v>
      </c>
    </row>
    <row r="2176" spans="1:12" x14ac:dyDescent="0.2">
      <c r="A2176" s="112" t="s">
        <v>0</v>
      </c>
      <c r="B2176" s="118" t="s">
        <v>423</v>
      </c>
      <c r="C2176" s="100" t="s">
        <v>57</v>
      </c>
      <c r="D2176" s="123">
        <v>2</v>
      </c>
      <c r="E2176" s="95">
        <v>18000</v>
      </c>
      <c r="F2176" s="95">
        <v>36000</v>
      </c>
      <c r="G2176" s="92" t="s">
        <v>122</v>
      </c>
      <c r="H2176" s="14"/>
      <c r="I2176" s="38">
        <f t="shared" si="467"/>
        <v>0.26</v>
      </c>
      <c r="J2176" s="12">
        <f t="shared" si="468"/>
        <v>18000</v>
      </c>
      <c r="K2176" s="40">
        <f t="shared" si="466"/>
        <v>4680</v>
      </c>
      <c r="L2176" s="75">
        <v>580000</v>
      </c>
    </row>
    <row r="2177" spans="1:12" ht="13.5" x14ac:dyDescent="0.25">
      <c r="A2177" s="113"/>
      <c r="B2177" s="118" t="s">
        <v>169</v>
      </c>
      <c r="C2177" s="100" t="s">
        <v>57</v>
      </c>
      <c r="D2177" s="123">
        <v>2</v>
      </c>
      <c r="E2177" s="95">
        <v>12000</v>
      </c>
      <c r="F2177" s="95">
        <v>24000</v>
      </c>
      <c r="G2177" s="92" t="s">
        <v>122</v>
      </c>
      <c r="H2177" s="22"/>
      <c r="I2177" s="38">
        <f t="shared" si="467"/>
        <v>0.26</v>
      </c>
      <c r="J2177" s="12">
        <f t="shared" si="468"/>
        <v>12000</v>
      </c>
      <c r="K2177" s="40">
        <f t="shared" si="466"/>
        <v>3120</v>
      </c>
      <c r="L2177" s="80"/>
    </row>
    <row r="2178" spans="1:12" x14ac:dyDescent="0.2">
      <c r="A2178" s="112" t="s">
        <v>0</v>
      </c>
      <c r="B2178" s="118" t="s">
        <v>331</v>
      </c>
      <c r="C2178" s="100" t="s">
        <v>57</v>
      </c>
      <c r="D2178" s="123">
        <v>2</v>
      </c>
      <c r="E2178" s="95">
        <v>10000</v>
      </c>
      <c r="F2178" s="95">
        <v>20000</v>
      </c>
      <c r="G2178" s="92" t="s">
        <v>122</v>
      </c>
      <c r="H2178" s="14"/>
      <c r="I2178" s="38">
        <f t="shared" si="467"/>
        <v>0.26</v>
      </c>
      <c r="J2178" s="12">
        <f t="shared" si="468"/>
        <v>10000</v>
      </c>
      <c r="K2178" s="40">
        <f t="shared" si="466"/>
        <v>2600</v>
      </c>
      <c r="L2178" s="74">
        <v>12000</v>
      </c>
    </row>
    <row r="2179" spans="1:12" x14ac:dyDescent="0.2">
      <c r="A2179" s="112" t="s">
        <v>0</v>
      </c>
      <c r="B2179" s="118" t="s">
        <v>170</v>
      </c>
      <c r="C2179" s="100" t="s">
        <v>57</v>
      </c>
      <c r="D2179" s="123">
        <v>2</v>
      </c>
      <c r="E2179" s="95">
        <v>15000</v>
      </c>
      <c r="F2179" s="95">
        <v>30000</v>
      </c>
      <c r="G2179" s="92" t="s">
        <v>122</v>
      </c>
      <c r="H2179" s="14"/>
      <c r="I2179" s="38">
        <f t="shared" si="467"/>
        <v>0.26</v>
      </c>
      <c r="J2179" s="12">
        <f t="shared" si="468"/>
        <v>15000</v>
      </c>
      <c r="K2179" s="40">
        <f t="shared" si="466"/>
        <v>3900</v>
      </c>
      <c r="L2179" s="74">
        <v>13000</v>
      </c>
    </row>
    <row r="2180" spans="1:12" ht="13.5" x14ac:dyDescent="0.2">
      <c r="A2180" s="112"/>
      <c r="B2180" s="117" t="s">
        <v>338</v>
      </c>
      <c r="C2180" s="100"/>
      <c r="D2180" s="123"/>
      <c r="E2180" s="94"/>
      <c r="F2180" s="97">
        <v>666000</v>
      </c>
      <c r="G2180" s="97"/>
      <c r="H2180" s="97" t="s">
        <v>454</v>
      </c>
      <c r="I2180" s="38"/>
      <c r="J2180" s="97"/>
      <c r="K2180" s="97">
        <v>666000</v>
      </c>
      <c r="L2180" s="74">
        <v>10000</v>
      </c>
    </row>
    <row r="2181" spans="1:12" x14ac:dyDescent="0.2">
      <c r="A2181" s="112" t="s">
        <v>0</v>
      </c>
      <c r="B2181" s="118" t="s">
        <v>420</v>
      </c>
      <c r="C2181" s="100" t="s">
        <v>57</v>
      </c>
      <c r="D2181" s="123">
        <v>4</v>
      </c>
      <c r="E2181" s="95">
        <v>25000</v>
      </c>
      <c r="F2181" s="95">
        <v>100000</v>
      </c>
      <c r="G2181" s="92" t="s">
        <v>122</v>
      </c>
      <c r="H2181" s="14"/>
      <c r="I2181" s="38">
        <f t="shared" ref="I2181:I2196" si="469">D2181*0.13</f>
        <v>0.52</v>
      </c>
      <c r="J2181" s="12">
        <f t="shared" ref="J2181:J2196" si="470">E2181</f>
        <v>25000</v>
      </c>
      <c r="K2181" s="40">
        <f t="shared" si="466"/>
        <v>13000</v>
      </c>
      <c r="L2181" s="74">
        <v>15000</v>
      </c>
    </row>
    <row r="2182" spans="1:12" x14ac:dyDescent="0.2">
      <c r="A2182" s="112" t="s">
        <v>0</v>
      </c>
      <c r="B2182" s="118" t="s">
        <v>418</v>
      </c>
      <c r="C2182" s="100" t="s">
        <v>57</v>
      </c>
      <c r="D2182" s="123">
        <v>4</v>
      </c>
      <c r="E2182" s="95">
        <v>25000</v>
      </c>
      <c r="F2182" s="95">
        <v>100000</v>
      </c>
      <c r="G2182" s="92" t="s">
        <v>122</v>
      </c>
      <c r="H2182" s="14"/>
      <c r="I2182" s="38">
        <f t="shared" si="469"/>
        <v>0.52</v>
      </c>
      <c r="J2182" s="12">
        <f t="shared" si="470"/>
        <v>25000</v>
      </c>
      <c r="K2182" s="40">
        <f t="shared" si="466"/>
        <v>13000</v>
      </c>
      <c r="L2182" s="74">
        <v>17000</v>
      </c>
    </row>
    <row r="2183" spans="1:12" x14ac:dyDescent="0.2">
      <c r="A2183" s="112" t="s">
        <v>0</v>
      </c>
      <c r="B2183" s="118" t="s">
        <v>424</v>
      </c>
      <c r="C2183" s="100" t="s">
        <v>57</v>
      </c>
      <c r="D2183" s="123">
        <v>1</v>
      </c>
      <c r="E2183" s="95">
        <v>8000</v>
      </c>
      <c r="F2183" s="95">
        <v>8000</v>
      </c>
      <c r="G2183" s="92" t="s">
        <v>122</v>
      </c>
      <c r="H2183" s="14"/>
      <c r="I2183" s="38">
        <f t="shared" si="469"/>
        <v>0.13</v>
      </c>
      <c r="J2183" s="12">
        <f t="shared" si="470"/>
        <v>8000</v>
      </c>
      <c r="K2183" s="40">
        <f t="shared" si="466"/>
        <v>1040</v>
      </c>
      <c r="L2183" s="74">
        <v>18000</v>
      </c>
    </row>
    <row r="2184" spans="1:12" x14ac:dyDescent="0.2">
      <c r="A2184" s="112" t="s">
        <v>0</v>
      </c>
      <c r="B2184" s="118" t="s">
        <v>344</v>
      </c>
      <c r="C2184" s="100" t="s">
        <v>57</v>
      </c>
      <c r="D2184" s="123">
        <v>2</v>
      </c>
      <c r="E2184" s="95">
        <v>20000</v>
      </c>
      <c r="F2184" s="95">
        <v>40000</v>
      </c>
      <c r="G2184" s="92" t="s">
        <v>122</v>
      </c>
      <c r="H2184" s="14"/>
      <c r="I2184" s="38">
        <f t="shared" si="469"/>
        <v>0.26</v>
      </c>
      <c r="J2184" s="12">
        <f t="shared" si="470"/>
        <v>20000</v>
      </c>
      <c r="K2184" s="40">
        <f t="shared" si="466"/>
        <v>5200</v>
      </c>
      <c r="L2184" s="74">
        <v>55000</v>
      </c>
    </row>
    <row r="2185" spans="1:12" ht="13.5" x14ac:dyDescent="0.2">
      <c r="A2185" s="112" t="s">
        <v>0</v>
      </c>
      <c r="B2185" s="118" t="s">
        <v>34</v>
      </c>
      <c r="C2185" s="100" t="s">
        <v>57</v>
      </c>
      <c r="D2185" s="123">
        <v>2</v>
      </c>
      <c r="E2185" s="95">
        <v>35000</v>
      </c>
      <c r="F2185" s="95">
        <v>70000</v>
      </c>
      <c r="G2185" s="92" t="s">
        <v>122</v>
      </c>
      <c r="H2185" s="22"/>
      <c r="I2185" s="38">
        <f t="shared" si="469"/>
        <v>0.26</v>
      </c>
      <c r="J2185" s="12">
        <f t="shared" si="470"/>
        <v>35000</v>
      </c>
      <c r="K2185" s="40">
        <f t="shared" si="466"/>
        <v>9100</v>
      </c>
      <c r="L2185" s="78"/>
    </row>
    <row r="2186" spans="1:12" x14ac:dyDescent="0.2">
      <c r="A2186" s="112" t="s">
        <v>0</v>
      </c>
      <c r="B2186" s="118" t="s">
        <v>339</v>
      </c>
      <c r="C2186" s="100" t="s">
        <v>57</v>
      </c>
      <c r="D2186" s="123">
        <v>4</v>
      </c>
      <c r="E2186" s="95">
        <v>7000</v>
      </c>
      <c r="F2186" s="95">
        <v>28000</v>
      </c>
      <c r="G2186" s="92" t="s">
        <v>122</v>
      </c>
      <c r="H2186" s="14" t="str">
        <f>IF(F2186&gt;=2826000,"тендер"," ")</f>
        <v xml:space="preserve"> </v>
      </c>
      <c r="I2186" s="38">
        <f t="shared" si="469"/>
        <v>0.52</v>
      </c>
      <c r="J2186" s="12">
        <f t="shared" si="470"/>
        <v>7000</v>
      </c>
      <c r="K2186" s="40">
        <f t="shared" si="466"/>
        <v>3640</v>
      </c>
      <c r="L2186" s="74">
        <v>12000</v>
      </c>
    </row>
    <row r="2187" spans="1:12" x14ac:dyDescent="0.2">
      <c r="A2187" s="112" t="s">
        <v>0</v>
      </c>
      <c r="B2187" s="118" t="s">
        <v>425</v>
      </c>
      <c r="C2187" s="100" t="s">
        <v>57</v>
      </c>
      <c r="D2187" s="123">
        <v>4</v>
      </c>
      <c r="E2187" s="95">
        <v>12000</v>
      </c>
      <c r="F2187" s="95">
        <v>48000</v>
      </c>
      <c r="G2187" s="92" t="s">
        <v>122</v>
      </c>
      <c r="H2187" s="14"/>
      <c r="I2187" s="38">
        <f t="shared" si="469"/>
        <v>0.52</v>
      </c>
      <c r="J2187" s="12">
        <f t="shared" si="470"/>
        <v>12000</v>
      </c>
      <c r="K2187" s="40">
        <f t="shared" si="466"/>
        <v>6240</v>
      </c>
      <c r="L2187" s="74"/>
    </row>
    <row r="2188" spans="1:12" x14ac:dyDescent="0.2">
      <c r="A2188" s="112" t="s">
        <v>0</v>
      </c>
      <c r="B2188" s="118" t="s">
        <v>426</v>
      </c>
      <c r="C2188" s="100" t="s">
        <v>57</v>
      </c>
      <c r="D2188" s="123">
        <v>4</v>
      </c>
      <c r="E2188" s="95">
        <v>10000</v>
      </c>
      <c r="F2188" s="95">
        <v>40000</v>
      </c>
      <c r="G2188" s="92" t="s">
        <v>122</v>
      </c>
      <c r="H2188" s="14"/>
      <c r="I2188" s="38">
        <f t="shared" si="469"/>
        <v>0.52</v>
      </c>
      <c r="J2188" s="12">
        <f t="shared" si="470"/>
        <v>10000</v>
      </c>
      <c r="K2188" s="40">
        <f t="shared" si="466"/>
        <v>5200</v>
      </c>
      <c r="L2188" s="74"/>
    </row>
    <row r="2189" spans="1:12" x14ac:dyDescent="0.2">
      <c r="A2189" s="112" t="s">
        <v>0</v>
      </c>
      <c r="B2189" s="118" t="s">
        <v>337</v>
      </c>
      <c r="C2189" s="100" t="s">
        <v>57</v>
      </c>
      <c r="D2189" s="123">
        <v>2</v>
      </c>
      <c r="E2189" s="95">
        <v>10000</v>
      </c>
      <c r="F2189" s="95">
        <v>20000</v>
      </c>
      <c r="G2189" s="92" t="s">
        <v>122</v>
      </c>
      <c r="H2189" s="14"/>
      <c r="I2189" s="38">
        <f t="shared" si="469"/>
        <v>0.26</v>
      </c>
      <c r="J2189" s="12">
        <f t="shared" si="470"/>
        <v>10000</v>
      </c>
      <c r="K2189" s="40">
        <f t="shared" si="466"/>
        <v>2600</v>
      </c>
      <c r="L2189" s="74"/>
    </row>
    <row r="2190" spans="1:12" x14ac:dyDescent="0.2">
      <c r="A2190" s="112" t="s">
        <v>0</v>
      </c>
      <c r="B2190" s="118" t="s">
        <v>340</v>
      </c>
      <c r="C2190" s="100" t="s">
        <v>57</v>
      </c>
      <c r="D2190" s="123">
        <v>4</v>
      </c>
      <c r="E2190" s="95">
        <v>18000</v>
      </c>
      <c r="F2190" s="95">
        <v>72000</v>
      </c>
      <c r="G2190" s="92" t="s">
        <v>122</v>
      </c>
      <c r="H2190" s="14"/>
      <c r="I2190" s="38">
        <f t="shared" si="469"/>
        <v>0.52</v>
      </c>
      <c r="J2190" s="12">
        <f t="shared" si="470"/>
        <v>18000</v>
      </c>
      <c r="K2190" s="40">
        <f t="shared" si="466"/>
        <v>9360</v>
      </c>
      <c r="L2190" s="74"/>
    </row>
    <row r="2191" spans="1:12" x14ac:dyDescent="0.2">
      <c r="A2191" s="112" t="s">
        <v>0</v>
      </c>
      <c r="B2191" s="118" t="s">
        <v>169</v>
      </c>
      <c r="C2191" s="100" t="s">
        <v>57</v>
      </c>
      <c r="D2191" s="123">
        <v>4</v>
      </c>
      <c r="E2191" s="95">
        <v>5000</v>
      </c>
      <c r="F2191" s="95">
        <v>20000</v>
      </c>
      <c r="G2191" s="92" t="s">
        <v>122</v>
      </c>
      <c r="H2191" s="14"/>
      <c r="I2191" s="38">
        <f t="shared" si="469"/>
        <v>0.52</v>
      </c>
      <c r="J2191" s="12">
        <f t="shared" si="470"/>
        <v>5000</v>
      </c>
      <c r="K2191" s="40">
        <f t="shared" si="466"/>
        <v>2600</v>
      </c>
      <c r="L2191" s="74"/>
    </row>
    <row r="2192" spans="1:12" x14ac:dyDescent="0.2">
      <c r="A2192" s="112" t="s">
        <v>0</v>
      </c>
      <c r="B2192" s="118" t="s">
        <v>331</v>
      </c>
      <c r="C2192" s="100" t="s">
        <v>57</v>
      </c>
      <c r="D2192" s="123">
        <v>4</v>
      </c>
      <c r="E2192" s="95">
        <v>6000</v>
      </c>
      <c r="F2192" s="95">
        <v>24000</v>
      </c>
      <c r="G2192" s="92" t="s">
        <v>122</v>
      </c>
      <c r="H2192" s="14"/>
      <c r="I2192" s="38">
        <f t="shared" si="469"/>
        <v>0.52</v>
      </c>
      <c r="J2192" s="12">
        <f t="shared" si="470"/>
        <v>6000</v>
      </c>
      <c r="K2192" s="40">
        <f t="shared" si="466"/>
        <v>3120</v>
      </c>
      <c r="L2192" s="74"/>
    </row>
    <row r="2193" spans="1:12" x14ac:dyDescent="0.2">
      <c r="A2193" s="112" t="s">
        <v>0</v>
      </c>
      <c r="B2193" s="118" t="s">
        <v>170</v>
      </c>
      <c r="C2193" s="100" t="s">
        <v>57</v>
      </c>
      <c r="D2193" s="123">
        <v>4</v>
      </c>
      <c r="E2193" s="95">
        <v>7000</v>
      </c>
      <c r="F2193" s="95">
        <v>28000</v>
      </c>
      <c r="G2193" s="92" t="s">
        <v>122</v>
      </c>
      <c r="H2193" s="14"/>
      <c r="I2193" s="38">
        <f t="shared" si="469"/>
        <v>0.52</v>
      </c>
      <c r="J2193" s="12">
        <f t="shared" si="470"/>
        <v>7000</v>
      </c>
      <c r="K2193" s="40">
        <f t="shared" si="466"/>
        <v>3640</v>
      </c>
      <c r="L2193" s="74"/>
    </row>
    <row r="2194" spans="1:12" x14ac:dyDescent="0.2">
      <c r="A2194" s="112" t="s">
        <v>0</v>
      </c>
      <c r="B2194" s="118" t="s">
        <v>336</v>
      </c>
      <c r="C2194" s="100" t="s">
        <v>57</v>
      </c>
      <c r="D2194" s="123">
        <v>4</v>
      </c>
      <c r="E2194" s="95">
        <v>6000</v>
      </c>
      <c r="F2194" s="95">
        <v>24000</v>
      </c>
      <c r="G2194" s="92" t="s">
        <v>122</v>
      </c>
      <c r="H2194" s="14"/>
      <c r="I2194" s="38">
        <f t="shared" si="469"/>
        <v>0.52</v>
      </c>
      <c r="J2194" s="12">
        <f t="shared" si="470"/>
        <v>6000</v>
      </c>
      <c r="K2194" s="40">
        <f t="shared" si="466"/>
        <v>3120</v>
      </c>
      <c r="L2194" s="74"/>
    </row>
    <row r="2195" spans="1:12" x14ac:dyDescent="0.2">
      <c r="A2195" s="112" t="s">
        <v>0</v>
      </c>
      <c r="B2195" s="118" t="s">
        <v>121</v>
      </c>
      <c r="C2195" s="100" t="s">
        <v>57</v>
      </c>
      <c r="D2195" s="123">
        <v>4</v>
      </c>
      <c r="E2195" s="95">
        <v>5000</v>
      </c>
      <c r="F2195" s="95">
        <v>20000</v>
      </c>
      <c r="G2195" s="92" t="s">
        <v>122</v>
      </c>
      <c r="H2195" s="14"/>
      <c r="I2195" s="38">
        <f t="shared" si="469"/>
        <v>0.52</v>
      </c>
      <c r="J2195" s="12">
        <f t="shared" si="470"/>
        <v>5000</v>
      </c>
      <c r="K2195" s="40">
        <f t="shared" si="466"/>
        <v>2600</v>
      </c>
      <c r="L2195" s="74"/>
    </row>
    <row r="2196" spans="1:12" x14ac:dyDescent="0.2">
      <c r="A2196" s="112" t="s">
        <v>0</v>
      </c>
      <c r="B2196" s="118" t="s">
        <v>227</v>
      </c>
      <c r="C2196" s="100" t="s">
        <v>57</v>
      </c>
      <c r="D2196" s="123">
        <v>4</v>
      </c>
      <c r="E2196" s="95">
        <v>6000</v>
      </c>
      <c r="F2196" s="95">
        <v>24000</v>
      </c>
      <c r="G2196" s="92" t="s">
        <v>122</v>
      </c>
      <c r="H2196" s="14"/>
      <c r="I2196" s="38">
        <f t="shared" si="469"/>
        <v>0.52</v>
      </c>
      <c r="J2196" s="12">
        <f t="shared" si="470"/>
        <v>6000</v>
      </c>
      <c r="K2196" s="40">
        <f t="shared" si="466"/>
        <v>3120</v>
      </c>
      <c r="L2196" s="74"/>
    </row>
    <row r="2197" spans="1:12" ht="13.5" x14ac:dyDescent="0.2">
      <c r="A2197" s="112"/>
      <c r="B2197" s="117" t="s">
        <v>554</v>
      </c>
      <c r="C2197" s="100"/>
      <c r="D2197" s="123"/>
      <c r="E2197" s="94"/>
      <c r="F2197" s="97">
        <v>72000</v>
      </c>
      <c r="G2197" s="97"/>
      <c r="H2197" s="97" t="s">
        <v>454</v>
      </c>
      <c r="I2197" s="38"/>
      <c r="J2197" s="97"/>
      <c r="K2197" s="97">
        <v>72000</v>
      </c>
      <c r="L2197" s="74"/>
    </row>
    <row r="2198" spans="1:12" x14ac:dyDescent="0.2">
      <c r="A2198" s="112" t="s">
        <v>0</v>
      </c>
      <c r="B2198" s="118" t="s">
        <v>170</v>
      </c>
      <c r="C2198" s="100" t="s">
        <v>57</v>
      </c>
      <c r="D2198" s="123">
        <v>1</v>
      </c>
      <c r="E2198" s="95">
        <v>6000</v>
      </c>
      <c r="F2198" s="95">
        <v>6000</v>
      </c>
      <c r="G2198" s="92" t="s">
        <v>122</v>
      </c>
      <c r="H2198" s="14"/>
      <c r="I2198" s="38">
        <f t="shared" ref="I2198:I2203" si="471">D2198*0.13</f>
        <v>0.13</v>
      </c>
      <c r="J2198" s="12">
        <f t="shared" ref="J2198:J2203" si="472">E2198</f>
        <v>6000</v>
      </c>
      <c r="K2198" s="40">
        <f t="shared" si="466"/>
        <v>780</v>
      </c>
      <c r="L2198" s="74"/>
    </row>
    <row r="2199" spans="1:12" x14ac:dyDescent="0.2">
      <c r="A2199" s="112" t="s">
        <v>0</v>
      </c>
      <c r="B2199" s="118" t="s">
        <v>169</v>
      </c>
      <c r="C2199" s="100" t="s">
        <v>57</v>
      </c>
      <c r="D2199" s="123">
        <v>1</v>
      </c>
      <c r="E2199" s="95">
        <v>7000</v>
      </c>
      <c r="F2199" s="95">
        <v>7000</v>
      </c>
      <c r="G2199" s="92" t="s">
        <v>122</v>
      </c>
      <c r="H2199" s="14"/>
      <c r="I2199" s="38">
        <f t="shared" si="471"/>
        <v>0.13</v>
      </c>
      <c r="J2199" s="12">
        <f t="shared" si="472"/>
        <v>7000</v>
      </c>
      <c r="K2199" s="40">
        <f t="shared" si="466"/>
        <v>910</v>
      </c>
      <c r="L2199" s="74"/>
    </row>
    <row r="2200" spans="1:12" x14ac:dyDescent="0.2">
      <c r="A2200" s="112" t="s">
        <v>0</v>
      </c>
      <c r="B2200" s="118" t="s">
        <v>331</v>
      </c>
      <c r="C2200" s="100" t="s">
        <v>57</v>
      </c>
      <c r="D2200" s="123">
        <v>1</v>
      </c>
      <c r="E2200" s="95">
        <v>8000</v>
      </c>
      <c r="F2200" s="95">
        <v>8000</v>
      </c>
      <c r="G2200" s="92" t="s">
        <v>122</v>
      </c>
      <c r="H2200" s="14"/>
      <c r="I2200" s="38">
        <f t="shared" si="471"/>
        <v>0.13</v>
      </c>
      <c r="J2200" s="12">
        <f t="shared" si="472"/>
        <v>8000</v>
      </c>
      <c r="K2200" s="40">
        <f t="shared" si="466"/>
        <v>1040</v>
      </c>
      <c r="L2200" s="74"/>
    </row>
    <row r="2201" spans="1:12" x14ac:dyDescent="0.2">
      <c r="A2201" s="112" t="s">
        <v>0</v>
      </c>
      <c r="B2201" s="118" t="s">
        <v>341</v>
      </c>
      <c r="C2201" s="100" t="s">
        <v>57</v>
      </c>
      <c r="D2201" s="123">
        <v>1</v>
      </c>
      <c r="E2201" s="95">
        <v>18000</v>
      </c>
      <c r="F2201" s="95">
        <v>18000</v>
      </c>
      <c r="G2201" s="92" t="s">
        <v>122</v>
      </c>
      <c r="H2201" s="14"/>
      <c r="I2201" s="38">
        <f t="shared" si="471"/>
        <v>0.13</v>
      </c>
      <c r="J2201" s="12">
        <f t="shared" si="472"/>
        <v>18000</v>
      </c>
      <c r="K2201" s="40">
        <f t="shared" si="466"/>
        <v>2340</v>
      </c>
      <c r="L2201" s="74"/>
    </row>
    <row r="2202" spans="1:12" x14ac:dyDescent="0.2">
      <c r="A2202" s="112" t="s">
        <v>0</v>
      </c>
      <c r="B2202" s="118" t="s">
        <v>336</v>
      </c>
      <c r="C2202" s="100" t="s">
        <v>57</v>
      </c>
      <c r="D2202" s="123">
        <v>1</v>
      </c>
      <c r="E2202" s="95">
        <v>18000</v>
      </c>
      <c r="F2202" s="95">
        <v>18000</v>
      </c>
      <c r="G2202" s="92" t="s">
        <v>122</v>
      </c>
      <c r="H2202" s="14"/>
      <c r="I2202" s="38">
        <f t="shared" si="471"/>
        <v>0.13</v>
      </c>
      <c r="J2202" s="12">
        <f t="shared" si="472"/>
        <v>18000</v>
      </c>
      <c r="K2202" s="40">
        <f t="shared" si="466"/>
        <v>2340</v>
      </c>
      <c r="L2202" s="74"/>
    </row>
    <row r="2203" spans="1:12" x14ac:dyDescent="0.2">
      <c r="A2203" s="112" t="s">
        <v>0</v>
      </c>
      <c r="B2203" s="118" t="s">
        <v>121</v>
      </c>
      <c r="C2203" s="100" t="s">
        <v>57</v>
      </c>
      <c r="D2203" s="123">
        <v>1</v>
      </c>
      <c r="E2203" s="95">
        <v>15000</v>
      </c>
      <c r="F2203" s="95">
        <v>15000</v>
      </c>
      <c r="G2203" s="92" t="s">
        <v>122</v>
      </c>
      <c r="H2203" s="14"/>
      <c r="I2203" s="38">
        <f t="shared" si="471"/>
        <v>0.13</v>
      </c>
      <c r="J2203" s="12">
        <f t="shared" si="472"/>
        <v>15000</v>
      </c>
      <c r="K2203" s="40">
        <f t="shared" si="466"/>
        <v>1950</v>
      </c>
      <c r="L2203" s="74"/>
    </row>
    <row r="2204" spans="1:12" ht="13.5" x14ac:dyDescent="0.2">
      <c r="A2204" s="112"/>
      <c r="B2204" s="117" t="s">
        <v>555</v>
      </c>
      <c r="C2204" s="100"/>
      <c r="D2204" s="123"/>
      <c r="E2204" s="94"/>
      <c r="F2204" s="97">
        <v>285000</v>
      </c>
      <c r="G2204" s="97"/>
      <c r="H2204" s="97" t="s">
        <v>454</v>
      </c>
      <c r="I2204" s="38"/>
      <c r="J2204" s="97"/>
      <c r="K2204" s="97">
        <v>285000</v>
      </c>
      <c r="L2204" s="74"/>
    </row>
    <row r="2205" spans="1:12" x14ac:dyDescent="0.2">
      <c r="A2205" s="112" t="s">
        <v>0</v>
      </c>
      <c r="B2205" s="118" t="s">
        <v>169</v>
      </c>
      <c r="C2205" s="100" t="s">
        <v>57</v>
      </c>
      <c r="D2205" s="123">
        <v>2</v>
      </c>
      <c r="E2205" s="95">
        <v>5000</v>
      </c>
      <c r="F2205" s="95">
        <v>10000</v>
      </c>
      <c r="G2205" s="92" t="s">
        <v>122</v>
      </c>
      <c r="H2205" s="14"/>
      <c r="I2205" s="38">
        <f t="shared" ref="I2205:I2216" si="473">D2205*0.13</f>
        <v>0.26</v>
      </c>
      <c r="J2205" s="12">
        <f t="shared" ref="J2205:J2216" si="474">E2205</f>
        <v>5000</v>
      </c>
      <c r="K2205" s="40">
        <f t="shared" si="466"/>
        <v>1300</v>
      </c>
      <c r="L2205" s="74"/>
    </row>
    <row r="2206" spans="1:12" x14ac:dyDescent="0.2">
      <c r="A2206" s="112" t="s">
        <v>0</v>
      </c>
      <c r="B2206" s="118" t="s">
        <v>170</v>
      </c>
      <c r="C2206" s="100" t="s">
        <v>57</v>
      </c>
      <c r="D2206" s="123">
        <v>2</v>
      </c>
      <c r="E2206" s="95">
        <v>5000</v>
      </c>
      <c r="F2206" s="95">
        <v>10000</v>
      </c>
      <c r="G2206" s="92" t="s">
        <v>122</v>
      </c>
      <c r="H2206" s="14"/>
      <c r="I2206" s="38">
        <f t="shared" si="473"/>
        <v>0.26</v>
      </c>
      <c r="J2206" s="12">
        <f t="shared" si="474"/>
        <v>5000</v>
      </c>
      <c r="K2206" s="40">
        <f t="shared" si="466"/>
        <v>1300</v>
      </c>
      <c r="L2206" s="74"/>
    </row>
    <row r="2207" spans="1:12" x14ac:dyDescent="0.2">
      <c r="A2207" s="112" t="s">
        <v>0</v>
      </c>
      <c r="B2207" s="118" t="s">
        <v>331</v>
      </c>
      <c r="C2207" s="100" t="s">
        <v>57</v>
      </c>
      <c r="D2207" s="123">
        <v>2</v>
      </c>
      <c r="E2207" s="95">
        <v>8000</v>
      </c>
      <c r="F2207" s="95">
        <v>16000</v>
      </c>
      <c r="G2207" s="92" t="s">
        <v>122</v>
      </c>
      <c r="H2207" s="14"/>
      <c r="I2207" s="38">
        <f t="shared" si="473"/>
        <v>0.26</v>
      </c>
      <c r="J2207" s="12">
        <f t="shared" si="474"/>
        <v>8000</v>
      </c>
      <c r="K2207" s="40">
        <f t="shared" si="466"/>
        <v>2080</v>
      </c>
      <c r="L2207" s="74"/>
    </row>
    <row r="2208" spans="1:12" x14ac:dyDescent="0.2">
      <c r="A2208" s="112" t="s">
        <v>0</v>
      </c>
      <c r="B2208" s="118" t="s">
        <v>336</v>
      </c>
      <c r="C2208" s="100" t="s">
        <v>57</v>
      </c>
      <c r="D2208" s="123">
        <v>2</v>
      </c>
      <c r="E2208" s="95">
        <v>14000</v>
      </c>
      <c r="F2208" s="95">
        <v>28000</v>
      </c>
      <c r="G2208" s="92" t="s">
        <v>122</v>
      </c>
      <c r="H2208" s="14"/>
      <c r="I2208" s="38">
        <f t="shared" si="473"/>
        <v>0.26</v>
      </c>
      <c r="J2208" s="12">
        <f t="shared" si="474"/>
        <v>14000</v>
      </c>
      <c r="K2208" s="40">
        <f t="shared" ref="K2208:K2263" si="475">I2208*J2208</f>
        <v>3640</v>
      </c>
      <c r="L2208" s="74"/>
    </row>
    <row r="2209" spans="1:12" x14ac:dyDescent="0.2">
      <c r="A2209" s="112" t="s">
        <v>0</v>
      </c>
      <c r="B2209" s="118" t="s">
        <v>121</v>
      </c>
      <c r="C2209" s="100" t="s">
        <v>57</v>
      </c>
      <c r="D2209" s="123">
        <v>2</v>
      </c>
      <c r="E2209" s="95">
        <v>18000</v>
      </c>
      <c r="F2209" s="95">
        <v>36000</v>
      </c>
      <c r="G2209" s="92" t="s">
        <v>122</v>
      </c>
      <c r="H2209" s="14"/>
      <c r="I2209" s="38">
        <f t="shared" si="473"/>
        <v>0.26</v>
      </c>
      <c r="J2209" s="12">
        <f t="shared" si="474"/>
        <v>18000</v>
      </c>
      <c r="K2209" s="40">
        <f t="shared" si="475"/>
        <v>4680</v>
      </c>
      <c r="L2209" s="74"/>
    </row>
    <row r="2210" spans="1:12" x14ac:dyDescent="0.2">
      <c r="A2210" s="112" t="s">
        <v>0</v>
      </c>
      <c r="B2210" s="118" t="s">
        <v>434</v>
      </c>
      <c r="C2210" s="100" t="s">
        <v>57</v>
      </c>
      <c r="D2210" s="123">
        <v>2</v>
      </c>
      <c r="E2210" s="95">
        <v>35000</v>
      </c>
      <c r="F2210" s="95">
        <v>70000</v>
      </c>
      <c r="G2210" s="92" t="s">
        <v>122</v>
      </c>
      <c r="H2210" s="14"/>
      <c r="I2210" s="38">
        <f t="shared" si="473"/>
        <v>0.26</v>
      </c>
      <c r="J2210" s="12">
        <f t="shared" si="474"/>
        <v>35000</v>
      </c>
      <c r="K2210" s="40">
        <f t="shared" si="475"/>
        <v>9100</v>
      </c>
      <c r="L2210" s="74"/>
    </row>
    <row r="2211" spans="1:12" x14ac:dyDescent="0.2">
      <c r="A2211" s="112" t="s">
        <v>0</v>
      </c>
      <c r="B2211" s="118" t="s">
        <v>344</v>
      </c>
      <c r="C2211" s="100" t="s">
        <v>57</v>
      </c>
      <c r="D2211" s="123">
        <v>1</v>
      </c>
      <c r="E2211" s="95">
        <v>20000</v>
      </c>
      <c r="F2211" s="95">
        <v>20000</v>
      </c>
      <c r="G2211" s="92" t="s">
        <v>122</v>
      </c>
      <c r="H2211" s="14"/>
      <c r="I2211" s="38">
        <f t="shared" si="473"/>
        <v>0.13</v>
      </c>
      <c r="J2211" s="12">
        <f t="shared" si="474"/>
        <v>20000</v>
      </c>
      <c r="K2211" s="40">
        <f t="shared" si="475"/>
        <v>2600</v>
      </c>
      <c r="L2211" s="74"/>
    </row>
    <row r="2212" spans="1:12" x14ac:dyDescent="0.2">
      <c r="A2212" s="112" t="s">
        <v>0</v>
      </c>
      <c r="B2212" s="118" t="s">
        <v>435</v>
      </c>
      <c r="C2212" s="100" t="s">
        <v>57</v>
      </c>
      <c r="D2212" s="123">
        <v>1</v>
      </c>
      <c r="E2212" s="95">
        <v>24000</v>
      </c>
      <c r="F2212" s="95">
        <v>24000</v>
      </c>
      <c r="G2212" s="92" t="s">
        <v>122</v>
      </c>
      <c r="H2212" s="14"/>
      <c r="I2212" s="38">
        <f t="shared" si="473"/>
        <v>0.13</v>
      </c>
      <c r="J2212" s="12">
        <f t="shared" si="474"/>
        <v>24000</v>
      </c>
      <c r="K2212" s="40">
        <f t="shared" si="475"/>
        <v>3120</v>
      </c>
      <c r="L2212" s="74"/>
    </row>
    <row r="2213" spans="1:12" x14ac:dyDescent="0.2">
      <c r="A2213" s="112" t="s">
        <v>0</v>
      </c>
      <c r="B2213" s="118" t="s">
        <v>227</v>
      </c>
      <c r="C2213" s="100" t="s">
        <v>57</v>
      </c>
      <c r="D2213" s="123">
        <v>1</v>
      </c>
      <c r="E2213" s="95">
        <v>12000</v>
      </c>
      <c r="F2213" s="95">
        <v>12000</v>
      </c>
      <c r="G2213" s="92" t="s">
        <v>122</v>
      </c>
      <c r="H2213" s="14"/>
      <c r="I2213" s="38">
        <f t="shared" si="473"/>
        <v>0.13</v>
      </c>
      <c r="J2213" s="12">
        <f t="shared" si="474"/>
        <v>12000</v>
      </c>
      <c r="K2213" s="40">
        <f t="shared" si="475"/>
        <v>1560</v>
      </c>
      <c r="L2213" s="74"/>
    </row>
    <row r="2214" spans="1:12" x14ac:dyDescent="0.2">
      <c r="A2214" s="112" t="s">
        <v>0</v>
      </c>
      <c r="B2214" s="118" t="s">
        <v>342</v>
      </c>
      <c r="C2214" s="100" t="s">
        <v>57</v>
      </c>
      <c r="D2214" s="123">
        <v>1</v>
      </c>
      <c r="E2214" s="95">
        <v>20000</v>
      </c>
      <c r="F2214" s="95">
        <v>20000</v>
      </c>
      <c r="G2214" s="92" t="s">
        <v>122</v>
      </c>
      <c r="H2214" s="14"/>
      <c r="I2214" s="38">
        <f t="shared" si="473"/>
        <v>0.13</v>
      </c>
      <c r="J2214" s="12">
        <f t="shared" si="474"/>
        <v>20000</v>
      </c>
      <c r="K2214" s="40">
        <f t="shared" si="475"/>
        <v>2600</v>
      </c>
      <c r="L2214" s="74"/>
    </row>
    <row r="2215" spans="1:12" x14ac:dyDescent="0.2">
      <c r="A2215" s="112" t="s">
        <v>0</v>
      </c>
      <c r="B2215" s="118" t="s">
        <v>343</v>
      </c>
      <c r="C2215" s="100" t="s">
        <v>57</v>
      </c>
      <c r="D2215" s="123">
        <v>1</v>
      </c>
      <c r="E2215" s="95">
        <v>20000</v>
      </c>
      <c r="F2215" s="95">
        <v>20000</v>
      </c>
      <c r="G2215" s="92" t="s">
        <v>122</v>
      </c>
      <c r="H2215" s="14"/>
      <c r="I2215" s="38">
        <f t="shared" si="473"/>
        <v>0.13</v>
      </c>
      <c r="J2215" s="12">
        <f t="shared" si="474"/>
        <v>20000</v>
      </c>
      <c r="K2215" s="40">
        <f t="shared" si="475"/>
        <v>2600</v>
      </c>
      <c r="L2215" s="74"/>
    </row>
    <row r="2216" spans="1:12" x14ac:dyDescent="0.2">
      <c r="A2216" s="112" t="s">
        <v>0</v>
      </c>
      <c r="B2216" s="118" t="s">
        <v>556</v>
      </c>
      <c r="C2216" s="100" t="s">
        <v>57</v>
      </c>
      <c r="D2216" s="123">
        <v>1</v>
      </c>
      <c r="E2216" s="95">
        <v>19000</v>
      </c>
      <c r="F2216" s="95">
        <v>19000</v>
      </c>
      <c r="G2216" s="92" t="s">
        <v>122</v>
      </c>
      <c r="H2216" s="14"/>
      <c r="I2216" s="38">
        <f t="shared" si="473"/>
        <v>0.13</v>
      </c>
      <c r="J2216" s="12">
        <f t="shared" si="474"/>
        <v>19000</v>
      </c>
      <c r="K2216" s="40">
        <f t="shared" si="475"/>
        <v>2470</v>
      </c>
      <c r="L2216" s="74"/>
    </row>
    <row r="2217" spans="1:12" ht="13.5" x14ac:dyDescent="0.2">
      <c r="A2217" s="112"/>
      <c r="B2217" s="120" t="s">
        <v>442</v>
      </c>
      <c r="C2217" s="100"/>
      <c r="D2217" s="123"/>
      <c r="E2217" s="94"/>
      <c r="F2217" s="97">
        <v>57000</v>
      </c>
      <c r="G2217" s="97"/>
      <c r="H2217" s="97" t="s">
        <v>454</v>
      </c>
      <c r="I2217" s="38"/>
      <c r="J2217" s="97"/>
      <c r="K2217" s="97">
        <v>57000</v>
      </c>
      <c r="L2217" s="74"/>
    </row>
    <row r="2218" spans="1:12" x14ac:dyDescent="0.2">
      <c r="A2218" s="112" t="s">
        <v>0</v>
      </c>
      <c r="B2218" s="118" t="s">
        <v>51</v>
      </c>
      <c r="C2218" s="100" t="s">
        <v>57</v>
      </c>
      <c r="D2218" s="123">
        <v>3</v>
      </c>
      <c r="E2218" s="95">
        <v>9000</v>
      </c>
      <c r="F2218" s="95">
        <v>27000</v>
      </c>
      <c r="G2218" s="92" t="s">
        <v>122</v>
      </c>
      <c r="H2218" s="14"/>
      <c r="I2218" s="38">
        <f>D2218*0.13</f>
        <v>0.39</v>
      </c>
      <c r="J2218" s="12">
        <f>E2218</f>
        <v>9000</v>
      </c>
      <c r="K2218" s="40">
        <f t="shared" si="475"/>
        <v>3510</v>
      </c>
      <c r="L2218" s="74"/>
    </row>
    <row r="2219" spans="1:12" x14ac:dyDescent="0.2">
      <c r="A2219" s="112" t="s">
        <v>0</v>
      </c>
      <c r="B2219" s="118" t="s">
        <v>557</v>
      </c>
      <c r="C2219" s="100" t="s">
        <v>57</v>
      </c>
      <c r="D2219" s="123">
        <v>3</v>
      </c>
      <c r="E2219" s="95">
        <v>6000</v>
      </c>
      <c r="F2219" s="95">
        <v>18000</v>
      </c>
      <c r="G2219" s="92" t="s">
        <v>122</v>
      </c>
      <c r="H2219" s="14"/>
      <c r="I2219" s="38">
        <f>D2219*0.13</f>
        <v>0.39</v>
      </c>
      <c r="J2219" s="12">
        <f>E2219</f>
        <v>6000</v>
      </c>
      <c r="K2219" s="40">
        <f t="shared" si="475"/>
        <v>2340</v>
      </c>
      <c r="L2219" s="74"/>
    </row>
    <row r="2220" spans="1:12" x14ac:dyDescent="0.2">
      <c r="A2220" s="112" t="s">
        <v>0</v>
      </c>
      <c r="B2220" s="118" t="s">
        <v>443</v>
      </c>
      <c r="C2220" s="100" t="s">
        <v>57</v>
      </c>
      <c r="D2220" s="123">
        <v>3</v>
      </c>
      <c r="E2220" s="95">
        <v>4000</v>
      </c>
      <c r="F2220" s="95">
        <v>12000</v>
      </c>
      <c r="G2220" s="92" t="s">
        <v>122</v>
      </c>
      <c r="H2220" s="14"/>
      <c r="I2220" s="38">
        <f>D2220*0.13</f>
        <v>0.39</v>
      </c>
      <c r="J2220" s="12">
        <f>E2220</f>
        <v>4000</v>
      </c>
      <c r="K2220" s="40">
        <f t="shared" si="475"/>
        <v>1560</v>
      </c>
      <c r="L2220" s="74"/>
    </row>
    <row r="2221" spans="1:12" ht="13.5" x14ac:dyDescent="0.2">
      <c r="A2221" s="112"/>
      <c r="B2221" s="120" t="s">
        <v>558</v>
      </c>
      <c r="C2221" s="100"/>
      <c r="D2221" s="123"/>
      <c r="E2221" s="94"/>
      <c r="F2221" s="97">
        <v>38000</v>
      </c>
      <c r="G2221" s="97"/>
      <c r="H2221" s="97" t="s">
        <v>454</v>
      </c>
      <c r="I2221" s="38"/>
      <c r="J2221" s="97"/>
      <c r="K2221" s="97">
        <v>38000</v>
      </c>
      <c r="L2221" s="74"/>
    </row>
    <row r="2222" spans="1:12" x14ac:dyDescent="0.2">
      <c r="A2222" s="112" t="s">
        <v>0</v>
      </c>
      <c r="B2222" s="118" t="s">
        <v>51</v>
      </c>
      <c r="C2222" s="100" t="s">
        <v>57</v>
      </c>
      <c r="D2222" s="123">
        <v>2</v>
      </c>
      <c r="E2222" s="95">
        <v>8000</v>
      </c>
      <c r="F2222" s="95">
        <v>16000</v>
      </c>
      <c r="G2222" s="92" t="s">
        <v>122</v>
      </c>
      <c r="H2222" s="14"/>
      <c r="I2222" s="38">
        <f>D2222*0.13</f>
        <v>0.26</v>
      </c>
      <c r="J2222" s="12">
        <f>E2222</f>
        <v>8000</v>
      </c>
      <c r="K2222" s="40">
        <f t="shared" si="475"/>
        <v>2080</v>
      </c>
      <c r="L2222" s="74"/>
    </row>
    <row r="2223" spans="1:12" x14ac:dyDescent="0.2">
      <c r="A2223" s="112" t="s">
        <v>0</v>
      </c>
      <c r="B2223" s="118" t="s">
        <v>559</v>
      </c>
      <c r="C2223" s="100" t="s">
        <v>57</v>
      </c>
      <c r="D2223" s="123">
        <v>2</v>
      </c>
      <c r="E2223" s="95">
        <v>6000</v>
      </c>
      <c r="F2223" s="95">
        <v>12000</v>
      </c>
      <c r="G2223" s="92" t="s">
        <v>122</v>
      </c>
      <c r="H2223" s="14"/>
      <c r="I2223" s="38">
        <f>D2223*0.13</f>
        <v>0.26</v>
      </c>
      <c r="J2223" s="12">
        <f>E2223</f>
        <v>6000</v>
      </c>
      <c r="K2223" s="40">
        <f t="shared" si="475"/>
        <v>1560</v>
      </c>
      <c r="L2223" s="74"/>
    </row>
    <row r="2224" spans="1:12" x14ac:dyDescent="0.2">
      <c r="A2224" s="112" t="s">
        <v>0</v>
      </c>
      <c r="B2224" s="118" t="s">
        <v>560</v>
      </c>
      <c r="C2224" s="100" t="s">
        <v>57</v>
      </c>
      <c r="D2224" s="123">
        <v>2</v>
      </c>
      <c r="E2224" s="95">
        <v>5000</v>
      </c>
      <c r="F2224" s="95">
        <v>10000</v>
      </c>
      <c r="G2224" s="92" t="s">
        <v>122</v>
      </c>
      <c r="H2224" s="14"/>
      <c r="I2224" s="38">
        <f>D2224*0.13</f>
        <v>0.26</v>
      </c>
      <c r="J2224" s="12">
        <f>E2224</f>
        <v>5000</v>
      </c>
      <c r="K2224" s="40">
        <f t="shared" si="475"/>
        <v>1300</v>
      </c>
      <c r="L2224" s="74"/>
    </row>
    <row r="2225" spans="1:12" x14ac:dyDescent="0.2">
      <c r="A2225" s="112"/>
      <c r="B2225" s="120" t="s">
        <v>561</v>
      </c>
      <c r="C2225" s="100"/>
      <c r="D2225" s="123"/>
      <c r="E2225" s="94"/>
      <c r="F2225" s="102">
        <v>234200</v>
      </c>
      <c r="G2225" s="102"/>
      <c r="H2225" s="102" t="s">
        <v>454</v>
      </c>
      <c r="I2225" s="38"/>
      <c r="J2225" s="102"/>
      <c r="K2225" s="102">
        <v>234200</v>
      </c>
      <c r="L2225" s="74"/>
    </row>
    <row r="2226" spans="1:12" x14ac:dyDescent="0.2">
      <c r="A2226" s="112" t="s">
        <v>0</v>
      </c>
      <c r="B2226" s="118" t="s">
        <v>562</v>
      </c>
      <c r="C2226" s="100" t="s">
        <v>195</v>
      </c>
      <c r="D2226" s="123">
        <v>2</v>
      </c>
      <c r="E2226" s="95">
        <v>21000</v>
      </c>
      <c r="F2226" s="95">
        <v>42000</v>
      </c>
      <c r="G2226" s="92" t="s">
        <v>122</v>
      </c>
      <c r="H2226" s="14"/>
      <c r="I2226" s="38">
        <f>D2226*0.13</f>
        <v>0.26</v>
      </c>
      <c r="J2226" s="12">
        <f>E2226</f>
        <v>21000</v>
      </c>
      <c r="K2226" s="40">
        <f t="shared" si="475"/>
        <v>5460</v>
      </c>
      <c r="L2226" s="74"/>
    </row>
    <row r="2227" spans="1:12" x14ac:dyDescent="0.2">
      <c r="A2227" s="112" t="s">
        <v>0</v>
      </c>
      <c r="B2227" s="118" t="s">
        <v>563</v>
      </c>
      <c r="C2227" s="100" t="s">
        <v>57</v>
      </c>
      <c r="D2227" s="123">
        <v>2</v>
      </c>
      <c r="E2227" s="95">
        <v>18600</v>
      </c>
      <c r="F2227" s="95">
        <v>37200</v>
      </c>
      <c r="G2227" s="92" t="s">
        <v>122</v>
      </c>
      <c r="H2227" s="14"/>
      <c r="I2227" s="38">
        <f>D2227*0.13</f>
        <v>0.26</v>
      </c>
      <c r="J2227" s="12">
        <f>E2227</f>
        <v>18600</v>
      </c>
      <c r="K2227" s="40">
        <f t="shared" si="475"/>
        <v>4836</v>
      </c>
      <c r="L2227" s="74"/>
    </row>
    <row r="2228" spans="1:12" x14ac:dyDescent="0.2">
      <c r="A2228" s="112" t="s">
        <v>0</v>
      </c>
      <c r="B2228" s="118" t="s">
        <v>564</v>
      </c>
      <c r="C2228" s="100" t="s">
        <v>57</v>
      </c>
      <c r="D2228" s="123">
        <v>4</v>
      </c>
      <c r="E2228" s="95">
        <v>20000</v>
      </c>
      <c r="F2228" s="95">
        <v>80000</v>
      </c>
      <c r="G2228" s="92" t="s">
        <v>122</v>
      </c>
      <c r="H2228" s="14"/>
      <c r="I2228" s="38">
        <f>D2228*0.13</f>
        <v>0.52</v>
      </c>
      <c r="J2228" s="12">
        <f>E2228</f>
        <v>20000</v>
      </c>
      <c r="K2228" s="40">
        <f t="shared" si="475"/>
        <v>10400</v>
      </c>
      <c r="L2228" s="74"/>
    </row>
    <row r="2229" spans="1:12" x14ac:dyDescent="0.2">
      <c r="A2229" s="112" t="s">
        <v>0</v>
      </c>
      <c r="B2229" s="118" t="s">
        <v>565</v>
      </c>
      <c r="C2229" s="100" t="s">
        <v>57</v>
      </c>
      <c r="D2229" s="123">
        <v>1</v>
      </c>
      <c r="E2229" s="95">
        <v>40000</v>
      </c>
      <c r="F2229" s="95">
        <v>40000</v>
      </c>
      <c r="G2229" s="92" t="s">
        <v>122</v>
      </c>
      <c r="H2229" s="14"/>
      <c r="I2229" s="38">
        <f>D2229*0.13</f>
        <v>0.13</v>
      </c>
      <c r="J2229" s="12">
        <f>E2229</f>
        <v>40000</v>
      </c>
      <c r="K2229" s="40">
        <f t="shared" si="475"/>
        <v>5200</v>
      </c>
      <c r="L2229" s="74"/>
    </row>
    <row r="2230" spans="1:12" x14ac:dyDescent="0.2">
      <c r="A2230" s="112" t="s">
        <v>0</v>
      </c>
      <c r="B2230" s="118" t="s">
        <v>566</v>
      </c>
      <c r="C2230" s="100" t="s">
        <v>57</v>
      </c>
      <c r="D2230" s="123">
        <v>1</v>
      </c>
      <c r="E2230" s="95">
        <v>35000</v>
      </c>
      <c r="F2230" s="95">
        <v>35000</v>
      </c>
      <c r="G2230" s="92" t="s">
        <v>122</v>
      </c>
      <c r="H2230" s="14"/>
      <c r="I2230" s="38">
        <f>D2230*0.13</f>
        <v>0.13</v>
      </c>
      <c r="J2230" s="12">
        <f>E2230</f>
        <v>35000</v>
      </c>
      <c r="K2230" s="40">
        <f t="shared" si="475"/>
        <v>4550</v>
      </c>
      <c r="L2230" s="74"/>
    </row>
    <row r="2231" spans="1:12" ht="13.5" x14ac:dyDescent="0.2">
      <c r="A2231" s="112"/>
      <c r="B2231" s="117" t="s">
        <v>345</v>
      </c>
      <c r="C2231" s="94"/>
      <c r="D2231" s="123"/>
      <c r="E2231" s="94"/>
      <c r="F2231" s="97">
        <v>3760000</v>
      </c>
      <c r="G2231" s="97"/>
      <c r="H2231" s="97" t="s">
        <v>454</v>
      </c>
      <c r="I2231" s="38"/>
      <c r="J2231" s="97"/>
      <c r="K2231" s="97">
        <v>3760000</v>
      </c>
      <c r="L2231" s="74"/>
    </row>
    <row r="2232" spans="1:12" x14ac:dyDescent="0.2">
      <c r="A2232" s="112" t="s">
        <v>0</v>
      </c>
      <c r="B2232" s="118" t="s">
        <v>241</v>
      </c>
      <c r="C2232" s="100" t="s">
        <v>57</v>
      </c>
      <c r="D2232" s="123">
        <v>2</v>
      </c>
      <c r="E2232" s="95">
        <v>680000</v>
      </c>
      <c r="F2232" s="95">
        <v>1360000</v>
      </c>
      <c r="G2232" s="92" t="s">
        <v>122</v>
      </c>
      <c r="H2232" s="14"/>
      <c r="I2232" s="38">
        <f>D2232*0.13</f>
        <v>0.26</v>
      </c>
      <c r="J2232" s="12">
        <f>E2232</f>
        <v>680000</v>
      </c>
      <c r="K2232" s="40">
        <f t="shared" si="475"/>
        <v>176800</v>
      </c>
      <c r="L2232" s="74"/>
    </row>
    <row r="2233" spans="1:12" x14ac:dyDescent="0.2">
      <c r="A2233" s="112" t="s">
        <v>0</v>
      </c>
      <c r="B2233" s="118" t="s">
        <v>172</v>
      </c>
      <c r="C2233" s="100"/>
      <c r="D2233" s="123">
        <v>2</v>
      </c>
      <c r="E2233" s="95">
        <v>1200000</v>
      </c>
      <c r="F2233" s="95">
        <v>2400000</v>
      </c>
      <c r="G2233" s="92" t="s">
        <v>122</v>
      </c>
      <c r="H2233" s="14"/>
      <c r="I2233" s="38">
        <f>D2233*0.13</f>
        <v>0.26</v>
      </c>
      <c r="J2233" s="12">
        <f>E2233</f>
        <v>1200000</v>
      </c>
      <c r="K2233" s="40">
        <f t="shared" si="475"/>
        <v>312000</v>
      </c>
      <c r="L2233" s="74"/>
    </row>
    <row r="2234" spans="1:12" s="127" customFormat="1" x14ac:dyDescent="0.2">
      <c r="A2234" s="112"/>
      <c r="B2234" s="294"/>
      <c r="C2234" s="122"/>
      <c r="D2234" s="295"/>
      <c r="E2234" s="296"/>
      <c r="F2234" s="296"/>
      <c r="G2234" s="92"/>
      <c r="H2234" s="14"/>
      <c r="I2234" s="38"/>
      <c r="J2234" s="12"/>
      <c r="K2234" s="297"/>
      <c r="L2234" s="74"/>
    </row>
    <row r="2235" spans="1:12" s="63" customFormat="1" ht="13.5" x14ac:dyDescent="0.2">
      <c r="A2235" s="286"/>
      <c r="B2235" s="289" t="s">
        <v>173</v>
      </c>
      <c r="C2235" s="290"/>
      <c r="D2235" s="291"/>
      <c r="E2235" s="292"/>
      <c r="F2235" s="293">
        <v>32823680</v>
      </c>
      <c r="G2235" s="287"/>
      <c r="H2235" s="287" t="s">
        <v>133</v>
      </c>
      <c r="I2235" s="38"/>
      <c r="J2235" s="287"/>
      <c r="K2235" s="287">
        <v>4664000</v>
      </c>
      <c r="L2235" s="74"/>
    </row>
    <row r="2236" spans="1:12" s="63" customFormat="1" x14ac:dyDescent="0.2">
      <c r="A2236" s="286"/>
      <c r="B2236" s="34" t="s">
        <v>2225</v>
      </c>
      <c r="C2236" s="42" t="s">
        <v>57</v>
      </c>
      <c r="D2236" s="95">
        <v>8</v>
      </c>
      <c r="E2236" s="95">
        <v>225000</v>
      </c>
      <c r="F2236" s="95" t="s">
        <v>2226</v>
      </c>
      <c r="G2236" s="288" t="s">
        <v>122</v>
      </c>
      <c r="H2236" s="171"/>
      <c r="I2236" s="38">
        <f>D2236*0.16</f>
        <v>1.28</v>
      </c>
      <c r="J2236" s="224">
        <f>E2236</f>
        <v>225000</v>
      </c>
      <c r="K2236" s="40">
        <f t="shared" si="475"/>
        <v>288000</v>
      </c>
      <c r="L2236" s="74"/>
    </row>
    <row r="2237" spans="1:12" s="63" customFormat="1" x14ac:dyDescent="0.2">
      <c r="A2237" s="286"/>
      <c r="B2237" s="34" t="s">
        <v>2227</v>
      </c>
      <c r="C2237" s="42" t="s">
        <v>57</v>
      </c>
      <c r="D2237" s="95">
        <v>20</v>
      </c>
      <c r="E2237" s="95">
        <v>237000</v>
      </c>
      <c r="F2237" s="95" t="s">
        <v>2228</v>
      </c>
      <c r="G2237" s="288" t="s">
        <v>122</v>
      </c>
      <c r="H2237" s="171"/>
      <c r="I2237" s="38">
        <f t="shared" ref="I2237:I2263" si="476">D2237*0.16</f>
        <v>3.2</v>
      </c>
      <c r="J2237" s="224">
        <f t="shared" ref="J2237:J2263" si="477">E2237</f>
        <v>237000</v>
      </c>
      <c r="K2237" s="40">
        <f t="shared" si="475"/>
        <v>758400</v>
      </c>
      <c r="L2237" s="74"/>
    </row>
    <row r="2238" spans="1:12" s="63" customFormat="1" x14ac:dyDescent="0.2">
      <c r="A2238" s="286"/>
      <c r="B2238" s="34" t="s">
        <v>2229</v>
      </c>
      <c r="C2238" s="42" t="s">
        <v>57</v>
      </c>
      <c r="D2238" s="95">
        <v>20</v>
      </c>
      <c r="E2238" s="95">
        <v>185000</v>
      </c>
      <c r="F2238" s="95" t="s">
        <v>2230</v>
      </c>
      <c r="G2238" s="288" t="s">
        <v>122</v>
      </c>
      <c r="H2238" s="171"/>
      <c r="I2238" s="38">
        <f t="shared" si="476"/>
        <v>3.2</v>
      </c>
      <c r="J2238" s="224">
        <f t="shared" si="477"/>
        <v>185000</v>
      </c>
      <c r="K2238" s="40">
        <f t="shared" si="475"/>
        <v>592000</v>
      </c>
      <c r="L2238" s="74"/>
    </row>
    <row r="2239" spans="1:12" s="63" customFormat="1" x14ac:dyDescent="0.2">
      <c r="A2239" s="286"/>
      <c r="B2239" s="34" t="s">
        <v>2231</v>
      </c>
      <c r="C2239" s="42" t="s">
        <v>57</v>
      </c>
      <c r="D2239" s="95">
        <v>16</v>
      </c>
      <c r="E2239" s="95">
        <v>155000</v>
      </c>
      <c r="F2239" s="95" t="s">
        <v>2232</v>
      </c>
      <c r="G2239" s="288" t="s">
        <v>122</v>
      </c>
      <c r="H2239" s="171"/>
      <c r="I2239" s="38">
        <f t="shared" si="476"/>
        <v>2.56</v>
      </c>
      <c r="J2239" s="224">
        <f t="shared" si="477"/>
        <v>155000</v>
      </c>
      <c r="K2239" s="40">
        <f t="shared" si="475"/>
        <v>396800</v>
      </c>
      <c r="L2239" s="74"/>
    </row>
    <row r="2240" spans="1:12" s="63" customFormat="1" x14ac:dyDescent="0.2">
      <c r="A2240" s="286"/>
      <c r="B2240" s="34" t="s">
        <v>2233</v>
      </c>
      <c r="C2240" s="42" t="s">
        <v>57</v>
      </c>
      <c r="D2240" s="95">
        <v>16</v>
      </c>
      <c r="E2240" s="95">
        <v>145000</v>
      </c>
      <c r="F2240" s="95" t="s">
        <v>2234</v>
      </c>
      <c r="G2240" s="288" t="s">
        <v>122</v>
      </c>
      <c r="H2240" s="171"/>
      <c r="I2240" s="38">
        <f t="shared" si="476"/>
        <v>2.56</v>
      </c>
      <c r="J2240" s="224">
        <f t="shared" si="477"/>
        <v>145000</v>
      </c>
      <c r="K2240" s="40">
        <f t="shared" si="475"/>
        <v>371200</v>
      </c>
      <c r="L2240" s="74"/>
    </row>
    <row r="2241" spans="1:12" s="63" customFormat="1" x14ac:dyDescent="0.2">
      <c r="A2241" s="286"/>
      <c r="B2241" s="34" t="s">
        <v>2235</v>
      </c>
      <c r="C2241" s="42" t="s">
        <v>57</v>
      </c>
      <c r="D2241" s="95">
        <v>4</v>
      </c>
      <c r="E2241" s="95">
        <v>400000</v>
      </c>
      <c r="F2241" s="95" t="s">
        <v>2236</v>
      </c>
      <c r="G2241" s="288" t="s">
        <v>122</v>
      </c>
      <c r="H2241" s="171"/>
      <c r="I2241" s="38">
        <f t="shared" si="476"/>
        <v>0.64</v>
      </c>
      <c r="J2241" s="224">
        <f t="shared" si="477"/>
        <v>400000</v>
      </c>
      <c r="K2241" s="40">
        <f t="shared" si="475"/>
        <v>256000</v>
      </c>
      <c r="L2241" s="74"/>
    </row>
    <row r="2242" spans="1:12" s="63" customFormat="1" x14ac:dyDescent="0.2">
      <c r="A2242" s="286"/>
      <c r="B2242" s="34" t="s">
        <v>2237</v>
      </c>
      <c r="C2242" s="42" t="s">
        <v>57</v>
      </c>
      <c r="D2242" s="95">
        <v>10</v>
      </c>
      <c r="E2242" s="95">
        <v>380000</v>
      </c>
      <c r="F2242" s="95" t="s">
        <v>2238</v>
      </c>
      <c r="G2242" s="288" t="s">
        <v>122</v>
      </c>
      <c r="H2242" s="171"/>
      <c r="I2242" s="38">
        <f t="shared" si="476"/>
        <v>1.6</v>
      </c>
      <c r="J2242" s="224">
        <f t="shared" si="477"/>
        <v>380000</v>
      </c>
      <c r="K2242" s="40">
        <f t="shared" si="475"/>
        <v>608000</v>
      </c>
      <c r="L2242" s="74"/>
    </row>
    <row r="2243" spans="1:12" s="63" customFormat="1" x14ac:dyDescent="0.2">
      <c r="A2243" s="286"/>
      <c r="B2243" s="34" t="s">
        <v>2239</v>
      </c>
      <c r="C2243" s="42" t="s">
        <v>57</v>
      </c>
      <c r="D2243" s="95">
        <v>4</v>
      </c>
      <c r="E2243" s="95">
        <v>210000</v>
      </c>
      <c r="F2243" s="95">
        <v>840000</v>
      </c>
      <c r="G2243" s="288" t="s">
        <v>122</v>
      </c>
      <c r="H2243" s="171"/>
      <c r="I2243" s="38">
        <f t="shared" si="476"/>
        <v>0.64</v>
      </c>
      <c r="J2243" s="224">
        <f t="shared" si="477"/>
        <v>210000</v>
      </c>
      <c r="K2243" s="40">
        <f t="shared" si="475"/>
        <v>134400</v>
      </c>
      <c r="L2243" s="74"/>
    </row>
    <row r="2244" spans="1:12" s="63" customFormat="1" x14ac:dyDescent="0.2">
      <c r="A2244" s="286"/>
      <c r="B2244" s="34" t="s">
        <v>2240</v>
      </c>
      <c r="C2244" s="42" t="s">
        <v>57</v>
      </c>
      <c r="D2244" s="95">
        <v>20</v>
      </c>
      <c r="E2244" s="95">
        <v>42000</v>
      </c>
      <c r="F2244" s="95">
        <v>840000</v>
      </c>
      <c r="G2244" s="288" t="s">
        <v>122</v>
      </c>
      <c r="H2244" s="171"/>
      <c r="I2244" s="38">
        <f t="shared" si="476"/>
        <v>3.2</v>
      </c>
      <c r="J2244" s="224">
        <f t="shared" si="477"/>
        <v>42000</v>
      </c>
      <c r="K2244" s="40">
        <f t="shared" si="475"/>
        <v>134400</v>
      </c>
      <c r="L2244" s="74"/>
    </row>
    <row r="2245" spans="1:12" s="63" customFormat="1" x14ac:dyDescent="0.2">
      <c r="A2245" s="286"/>
      <c r="B2245" s="34" t="s">
        <v>2241</v>
      </c>
      <c r="C2245" s="42" t="s">
        <v>57</v>
      </c>
      <c r="D2245" s="95">
        <v>30</v>
      </c>
      <c r="E2245" s="95">
        <v>55000</v>
      </c>
      <c r="F2245" s="95" t="s">
        <v>2242</v>
      </c>
      <c r="G2245" s="288" t="s">
        <v>122</v>
      </c>
      <c r="H2245" s="171"/>
      <c r="I2245" s="38">
        <f t="shared" si="476"/>
        <v>4.8</v>
      </c>
      <c r="J2245" s="224">
        <f t="shared" si="477"/>
        <v>55000</v>
      </c>
      <c r="K2245" s="40">
        <f t="shared" si="475"/>
        <v>264000</v>
      </c>
      <c r="L2245" s="74"/>
    </row>
    <row r="2246" spans="1:12" s="63" customFormat="1" x14ac:dyDescent="0.2">
      <c r="A2246" s="286"/>
      <c r="B2246" s="34" t="s">
        <v>2243</v>
      </c>
      <c r="C2246" s="42" t="s">
        <v>57</v>
      </c>
      <c r="D2246" s="95">
        <v>4</v>
      </c>
      <c r="E2246" s="95">
        <v>54500</v>
      </c>
      <c r="F2246" s="95">
        <v>218000</v>
      </c>
      <c r="G2246" s="288" t="s">
        <v>122</v>
      </c>
      <c r="H2246" s="171"/>
      <c r="I2246" s="38">
        <f t="shared" si="476"/>
        <v>0.64</v>
      </c>
      <c r="J2246" s="224">
        <f t="shared" si="477"/>
        <v>54500</v>
      </c>
      <c r="K2246" s="40">
        <f t="shared" si="475"/>
        <v>34880</v>
      </c>
      <c r="L2246" s="74"/>
    </row>
    <row r="2247" spans="1:12" s="63" customFormat="1" x14ac:dyDescent="0.2">
      <c r="A2247" s="286"/>
      <c r="B2247" s="34" t="s">
        <v>2244</v>
      </c>
      <c r="C2247" s="42" t="s">
        <v>57</v>
      </c>
      <c r="D2247" s="95">
        <v>8</v>
      </c>
      <c r="E2247" s="95">
        <v>30500</v>
      </c>
      <c r="F2247" s="95">
        <v>244000</v>
      </c>
      <c r="G2247" s="288" t="s">
        <v>122</v>
      </c>
      <c r="H2247" s="171"/>
      <c r="I2247" s="38">
        <f t="shared" si="476"/>
        <v>1.28</v>
      </c>
      <c r="J2247" s="224">
        <f t="shared" si="477"/>
        <v>30500</v>
      </c>
      <c r="K2247" s="40">
        <f t="shared" si="475"/>
        <v>39040</v>
      </c>
      <c r="L2247" s="74"/>
    </row>
    <row r="2248" spans="1:12" s="63" customFormat="1" x14ac:dyDescent="0.2">
      <c r="A2248" s="286"/>
      <c r="B2248" s="34" t="s">
        <v>2245</v>
      </c>
      <c r="C2248" s="42" t="s">
        <v>57</v>
      </c>
      <c r="D2248" s="95">
        <v>12</v>
      </c>
      <c r="E2248" s="95">
        <v>38500</v>
      </c>
      <c r="F2248" s="95">
        <v>462000</v>
      </c>
      <c r="G2248" s="288" t="s">
        <v>122</v>
      </c>
      <c r="H2248" s="171"/>
      <c r="I2248" s="38">
        <f t="shared" si="476"/>
        <v>1.92</v>
      </c>
      <c r="J2248" s="224">
        <f t="shared" si="477"/>
        <v>38500</v>
      </c>
      <c r="K2248" s="40">
        <f t="shared" si="475"/>
        <v>73920</v>
      </c>
      <c r="L2248" s="74"/>
    </row>
    <row r="2249" spans="1:12" s="63" customFormat="1" x14ac:dyDescent="0.2">
      <c r="A2249" s="286"/>
      <c r="B2249" s="34" t="s">
        <v>2246</v>
      </c>
      <c r="C2249" s="42" t="s">
        <v>57</v>
      </c>
      <c r="D2249" s="95">
        <v>2</v>
      </c>
      <c r="E2249" s="95">
        <v>250500</v>
      </c>
      <c r="F2249" s="95">
        <v>501000</v>
      </c>
      <c r="G2249" s="288" t="s">
        <v>122</v>
      </c>
      <c r="H2249" s="171"/>
      <c r="I2249" s="38">
        <f t="shared" si="476"/>
        <v>0.32</v>
      </c>
      <c r="J2249" s="224">
        <f t="shared" si="477"/>
        <v>250500</v>
      </c>
      <c r="K2249" s="40">
        <f t="shared" si="475"/>
        <v>80160</v>
      </c>
      <c r="L2249" s="74"/>
    </row>
    <row r="2250" spans="1:12" s="63" customFormat="1" x14ac:dyDescent="0.2">
      <c r="A2250" s="286"/>
      <c r="B2250" s="34" t="s">
        <v>2247</v>
      </c>
      <c r="C2250" s="42" t="s">
        <v>57</v>
      </c>
      <c r="D2250" s="95">
        <v>4</v>
      </c>
      <c r="E2250" s="95">
        <v>195600</v>
      </c>
      <c r="F2250" s="95">
        <v>782400</v>
      </c>
      <c r="G2250" s="288" t="s">
        <v>122</v>
      </c>
      <c r="H2250" s="171"/>
      <c r="I2250" s="38">
        <f t="shared" si="476"/>
        <v>0.64</v>
      </c>
      <c r="J2250" s="224">
        <f t="shared" si="477"/>
        <v>195600</v>
      </c>
      <c r="K2250" s="40">
        <f t="shared" si="475"/>
        <v>125184</v>
      </c>
      <c r="L2250" s="74"/>
    </row>
    <row r="2251" spans="1:12" s="63" customFormat="1" x14ac:dyDescent="0.2">
      <c r="A2251" s="286"/>
      <c r="B2251" s="34" t="s">
        <v>2248</v>
      </c>
      <c r="C2251" s="42" t="s">
        <v>57</v>
      </c>
      <c r="D2251" s="95">
        <v>2</v>
      </c>
      <c r="E2251" s="95">
        <v>460400</v>
      </c>
      <c r="F2251" s="95">
        <v>920800</v>
      </c>
      <c r="G2251" s="288" t="s">
        <v>122</v>
      </c>
      <c r="H2251" s="171"/>
      <c r="I2251" s="38">
        <f t="shared" si="476"/>
        <v>0.32</v>
      </c>
      <c r="J2251" s="224">
        <f t="shared" si="477"/>
        <v>460400</v>
      </c>
      <c r="K2251" s="40">
        <f t="shared" si="475"/>
        <v>147328</v>
      </c>
      <c r="L2251" s="74"/>
    </row>
    <row r="2252" spans="1:12" s="63" customFormat="1" x14ac:dyDescent="0.2">
      <c r="A2252" s="286"/>
      <c r="B2252" s="34" t="s">
        <v>2249</v>
      </c>
      <c r="C2252" s="42" t="s">
        <v>57</v>
      </c>
      <c r="D2252" s="95">
        <v>4</v>
      </c>
      <c r="E2252" s="95">
        <v>55400</v>
      </c>
      <c r="F2252" s="95">
        <v>221600</v>
      </c>
      <c r="G2252" s="288" t="s">
        <v>122</v>
      </c>
      <c r="H2252" s="171"/>
      <c r="I2252" s="38">
        <f t="shared" si="476"/>
        <v>0.64</v>
      </c>
      <c r="J2252" s="224">
        <f t="shared" si="477"/>
        <v>55400</v>
      </c>
      <c r="K2252" s="40">
        <f t="shared" si="475"/>
        <v>35456</v>
      </c>
      <c r="L2252" s="74"/>
    </row>
    <row r="2253" spans="1:12" s="63" customFormat="1" x14ac:dyDescent="0.2">
      <c r="A2253" s="286"/>
      <c r="B2253" s="34" t="s">
        <v>2250</v>
      </c>
      <c r="C2253" s="42" t="s">
        <v>57</v>
      </c>
      <c r="D2253" s="95">
        <v>2</v>
      </c>
      <c r="E2253" s="95">
        <v>366200</v>
      </c>
      <c r="F2253" s="95">
        <v>732400</v>
      </c>
      <c r="G2253" s="288" t="s">
        <v>122</v>
      </c>
      <c r="H2253" s="171"/>
      <c r="I2253" s="38">
        <f t="shared" si="476"/>
        <v>0.32</v>
      </c>
      <c r="J2253" s="224">
        <f t="shared" si="477"/>
        <v>366200</v>
      </c>
      <c r="K2253" s="40">
        <f t="shared" si="475"/>
        <v>117184</v>
      </c>
      <c r="L2253" s="74"/>
    </row>
    <row r="2254" spans="1:12" s="63" customFormat="1" x14ac:dyDescent="0.2">
      <c r="A2254" s="286"/>
      <c r="B2254" s="34" t="s">
        <v>2251</v>
      </c>
      <c r="C2254" s="42" t="s">
        <v>57</v>
      </c>
      <c r="D2254" s="95">
        <v>2</v>
      </c>
      <c r="E2254" s="95">
        <v>199700</v>
      </c>
      <c r="F2254" s="95">
        <v>399400</v>
      </c>
      <c r="G2254" s="288" t="s">
        <v>122</v>
      </c>
      <c r="H2254" s="171"/>
      <c r="I2254" s="38">
        <f t="shared" si="476"/>
        <v>0.32</v>
      </c>
      <c r="J2254" s="224">
        <f t="shared" si="477"/>
        <v>199700</v>
      </c>
      <c r="K2254" s="40">
        <f t="shared" si="475"/>
        <v>63904</v>
      </c>
      <c r="L2254" s="74"/>
    </row>
    <row r="2255" spans="1:12" s="63" customFormat="1" x14ac:dyDescent="0.2">
      <c r="A2255" s="286"/>
      <c r="B2255" s="34" t="s">
        <v>2252</v>
      </c>
      <c r="C2255" s="42" t="s">
        <v>57</v>
      </c>
      <c r="D2255" s="95">
        <v>2</v>
      </c>
      <c r="E2255" s="95">
        <v>46500</v>
      </c>
      <c r="F2255" s="95">
        <v>93000</v>
      </c>
      <c r="G2255" s="288" t="s">
        <v>122</v>
      </c>
      <c r="H2255" s="171"/>
      <c r="I2255" s="38">
        <f t="shared" si="476"/>
        <v>0.32</v>
      </c>
      <c r="J2255" s="224">
        <f t="shared" si="477"/>
        <v>46500</v>
      </c>
      <c r="K2255" s="40">
        <f t="shared" si="475"/>
        <v>14880</v>
      </c>
      <c r="L2255" s="74"/>
    </row>
    <row r="2256" spans="1:12" s="63" customFormat="1" x14ac:dyDescent="0.2">
      <c r="A2256" s="286"/>
      <c r="B2256" s="34" t="s">
        <v>2253</v>
      </c>
      <c r="C2256" s="42" t="s">
        <v>57</v>
      </c>
      <c r="D2256" s="95">
        <v>4</v>
      </c>
      <c r="E2256" s="95">
        <v>27300</v>
      </c>
      <c r="F2256" s="95">
        <v>109200</v>
      </c>
      <c r="G2256" s="288" t="s">
        <v>122</v>
      </c>
      <c r="H2256" s="171"/>
      <c r="I2256" s="38">
        <f t="shared" si="476"/>
        <v>0.64</v>
      </c>
      <c r="J2256" s="224">
        <f t="shared" si="477"/>
        <v>27300</v>
      </c>
      <c r="K2256" s="40">
        <f t="shared" si="475"/>
        <v>17472</v>
      </c>
      <c r="L2256" s="74"/>
    </row>
    <row r="2257" spans="1:12" s="63" customFormat="1" x14ac:dyDescent="0.2">
      <c r="A2257" s="286" t="s">
        <v>0</v>
      </c>
      <c r="B2257" s="34" t="s">
        <v>2254</v>
      </c>
      <c r="C2257" s="42" t="s">
        <v>57</v>
      </c>
      <c r="D2257" s="95">
        <v>2</v>
      </c>
      <c r="E2257" s="95">
        <v>422300</v>
      </c>
      <c r="F2257" s="95">
        <v>844600</v>
      </c>
      <c r="G2257" s="288" t="s">
        <v>122</v>
      </c>
      <c r="H2257" s="171"/>
      <c r="I2257" s="38">
        <f t="shared" si="476"/>
        <v>0.32</v>
      </c>
      <c r="J2257" s="224">
        <f t="shared" si="477"/>
        <v>422300</v>
      </c>
      <c r="K2257" s="40">
        <f t="shared" si="475"/>
        <v>135136</v>
      </c>
      <c r="L2257" s="74"/>
    </row>
    <row r="2258" spans="1:12" s="63" customFormat="1" x14ac:dyDescent="0.2">
      <c r="A2258" s="286" t="s">
        <v>0</v>
      </c>
      <c r="B2258" s="34" t="s">
        <v>2255</v>
      </c>
      <c r="C2258" s="42" t="s">
        <v>57</v>
      </c>
      <c r="D2258" s="95">
        <v>4</v>
      </c>
      <c r="E2258" s="95">
        <v>233600</v>
      </c>
      <c r="F2258" s="95">
        <v>934400</v>
      </c>
      <c r="G2258" s="288" t="s">
        <v>122</v>
      </c>
      <c r="H2258" s="171"/>
      <c r="I2258" s="38">
        <f t="shared" si="476"/>
        <v>0.64</v>
      </c>
      <c r="J2258" s="224">
        <f t="shared" si="477"/>
        <v>233600</v>
      </c>
      <c r="K2258" s="40">
        <f t="shared" si="475"/>
        <v>149504</v>
      </c>
      <c r="L2258" s="74"/>
    </row>
    <row r="2259" spans="1:12" s="63" customFormat="1" x14ac:dyDescent="0.2">
      <c r="A2259" s="286" t="s">
        <v>0</v>
      </c>
      <c r="B2259" s="34" t="s">
        <v>2256</v>
      </c>
      <c r="C2259" s="42" t="s">
        <v>57</v>
      </c>
      <c r="D2259" s="95">
        <v>4</v>
      </c>
      <c r="E2259" s="95">
        <v>71900</v>
      </c>
      <c r="F2259" s="95">
        <v>287600</v>
      </c>
      <c r="G2259" s="288" t="s">
        <v>122</v>
      </c>
      <c r="H2259" s="171"/>
      <c r="I2259" s="38">
        <f t="shared" si="476"/>
        <v>0.64</v>
      </c>
      <c r="J2259" s="224">
        <f t="shared" si="477"/>
        <v>71900</v>
      </c>
      <c r="K2259" s="40">
        <f t="shared" si="475"/>
        <v>46016</v>
      </c>
      <c r="L2259" s="74"/>
    </row>
    <row r="2260" spans="1:12" s="63" customFormat="1" x14ac:dyDescent="0.2">
      <c r="A2260" s="286" t="s">
        <v>0</v>
      </c>
      <c r="B2260" s="34" t="s">
        <v>2257</v>
      </c>
      <c r="C2260" s="42" t="s">
        <v>57</v>
      </c>
      <c r="D2260" s="95">
        <v>4</v>
      </c>
      <c r="E2260" s="95">
        <v>47500</v>
      </c>
      <c r="F2260" s="95">
        <v>190000</v>
      </c>
      <c r="G2260" s="288" t="s">
        <v>122</v>
      </c>
      <c r="H2260" s="171"/>
      <c r="I2260" s="38">
        <f t="shared" si="476"/>
        <v>0.64</v>
      </c>
      <c r="J2260" s="224">
        <f t="shared" si="477"/>
        <v>47500</v>
      </c>
      <c r="K2260" s="40">
        <f t="shared" si="475"/>
        <v>30400</v>
      </c>
      <c r="L2260" s="74"/>
    </row>
    <row r="2261" spans="1:12" s="63" customFormat="1" x14ac:dyDescent="0.2">
      <c r="A2261" s="286" t="s">
        <v>0</v>
      </c>
      <c r="B2261" s="34" t="s">
        <v>2258</v>
      </c>
      <c r="C2261" s="42" t="s">
        <v>57</v>
      </c>
      <c r="D2261" s="95">
        <v>2</v>
      </c>
      <c r="E2261" s="95">
        <v>450540</v>
      </c>
      <c r="F2261" s="95">
        <v>901080</v>
      </c>
      <c r="G2261" s="288" t="s">
        <v>122</v>
      </c>
      <c r="H2261" s="171"/>
      <c r="I2261" s="38">
        <f t="shared" si="476"/>
        <v>0.32</v>
      </c>
      <c r="J2261" s="224">
        <f t="shared" si="477"/>
        <v>450540</v>
      </c>
      <c r="K2261" s="40">
        <f t="shared" si="475"/>
        <v>144172.80000000002</v>
      </c>
      <c r="L2261" s="74"/>
    </row>
    <row r="2262" spans="1:12" s="63" customFormat="1" x14ac:dyDescent="0.2">
      <c r="A2262" s="286" t="s">
        <v>0</v>
      </c>
      <c r="B2262" s="34" t="s">
        <v>2259</v>
      </c>
      <c r="C2262" s="42" t="s">
        <v>57</v>
      </c>
      <c r="D2262" s="95">
        <v>4</v>
      </c>
      <c r="E2262" s="95">
        <v>215000</v>
      </c>
      <c r="F2262" s="95">
        <v>860000</v>
      </c>
      <c r="G2262" s="288" t="s">
        <v>122</v>
      </c>
      <c r="H2262" s="171"/>
      <c r="I2262" s="38">
        <f t="shared" si="476"/>
        <v>0.64</v>
      </c>
      <c r="J2262" s="224">
        <f t="shared" si="477"/>
        <v>215000</v>
      </c>
      <c r="K2262" s="40">
        <f t="shared" si="475"/>
        <v>137600</v>
      </c>
      <c r="L2262" s="74"/>
    </row>
    <row r="2263" spans="1:12" s="63" customFormat="1" x14ac:dyDescent="0.2">
      <c r="A2263" s="286" t="s">
        <v>0</v>
      </c>
      <c r="B2263" s="34" t="s">
        <v>2260</v>
      </c>
      <c r="C2263" s="42" t="s">
        <v>57</v>
      </c>
      <c r="D2263" s="95">
        <v>2</v>
      </c>
      <c r="E2263" s="95">
        <v>110300</v>
      </c>
      <c r="F2263" s="95">
        <v>220600</v>
      </c>
      <c r="G2263" s="288" t="s">
        <v>122</v>
      </c>
      <c r="H2263" s="171"/>
      <c r="I2263" s="38">
        <f t="shared" si="476"/>
        <v>0.32</v>
      </c>
      <c r="J2263" s="224">
        <f t="shared" si="477"/>
        <v>110300</v>
      </c>
      <c r="K2263" s="40">
        <f t="shared" si="475"/>
        <v>35296</v>
      </c>
      <c r="L2263" s="74"/>
    </row>
    <row r="2264" spans="1:12" s="127" customFormat="1" ht="13.5" x14ac:dyDescent="0.2">
      <c r="A2264" s="112"/>
      <c r="B2264" s="117" t="s">
        <v>626</v>
      </c>
      <c r="C2264" s="100"/>
      <c r="D2264" s="94"/>
      <c r="E2264" s="103"/>
      <c r="F2264" s="111">
        <f>F2265+F2266+F2267</f>
        <v>1285714.2857142854</v>
      </c>
      <c r="G2264" s="92"/>
      <c r="H2264" s="14" t="s">
        <v>454</v>
      </c>
      <c r="I2264" s="38"/>
      <c r="J2264" s="12"/>
      <c r="K2264" s="66">
        <f>K2265+K2266+K2267</f>
        <v>205714.28571428565</v>
      </c>
      <c r="L2264" s="74"/>
    </row>
    <row r="2265" spans="1:12" s="127" customFormat="1" x14ac:dyDescent="0.2">
      <c r="A2265" s="112"/>
      <c r="B2265" s="150" t="s">
        <v>627</v>
      </c>
      <c r="C2265" s="100" t="s">
        <v>205</v>
      </c>
      <c r="D2265" s="94">
        <v>300</v>
      </c>
      <c r="E2265" s="103">
        <f>2700/1.12</f>
        <v>2410.7142857142853</v>
      </c>
      <c r="F2265" s="103">
        <f>D2265*E2265</f>
        <v>723214.28571428556</v>
      </c>
      <c r="G2265" s="92" t="s">
        <v>122</v>
      </c>
      <c r="H2265" s="14"/>
      <c r="I2265" s="38">
        <f>D2265*0.16</f>
        <v>48</v>
      </c>
      <c r="J2265" s="12">
        <f>E2265</f>
        <v>2410.7142857142853</v>
      </c>
      <c r="K2265" s="40">
        <f t="shared" ref="K2265:K2267" si="478">I2265*J2265</f>
        <v>115714.2857142857</v>
      </c>
      <c r="L2265" s="74"/>
    </row>
    <row r="2266" spans="1:12" s="127" customFormat="1" x14ac:dyDescent="0.2">
      <c r="A2266" s="112"/>
      <c r="B2266" s="150" t="s">
        <v>628</v>
      </c>
      <c r="C2266" s="100" t="s">
        <v>57</v>
      </c>
      <c r="D2266" s="94">
        <v>300</v>
      </c>
      <c r="E2266" s="103">
        <f>1700/1.12</f>
        <v>1517.8571428571427</v>
      </c>
      <c r="F2266" s="103">
        <f t="shared" ref="F2266:F2267" si="479">D2266*E2266</f>
        <v>455357.14285714278</v>
      </c>
      <c r="G2266" s="92" t="s">
        <v>122</v>
      </c>
      <c r="H2266" s="14"/>
      <c r="I2266" s="38">
        <f t="shared" ref="I2266:I2267" si="480">D2266*0.16</f>
        <v>48</v>
      </c>
      <c r="J2266" s="12">
        <f>E2266</f>
        <v>1517.8571428571427</v>
      </c>
      <c r="K2266" s="40">
        <f t="shared" si="478"/>
        <v>72857.142857142841</v>
      </c>
      <c r="L2266" s="74"/>
    </row>
    <row r="2267" spans="1:12" s="127" customFormat="1" ht="25.5" x14ac:dyDescent="0.2">
      <c r="A2267" s="112"/>
      <c r="B2267" s="150" t="s">
        <v>629</v>
      </c>
      <c r="C2267" s="100" t="s">
        <v>57</v>
      </c>
      <c r="D2267" s="94">
        <v>3000</v>
      </c>
      <c r="E2267" s="103">
        <f>40/1.12</f>
        <v>35.714285714285708</v>
      </c>
      <c r="F2267" s="103">
        <f t="shared" si="479"/>
        <v>107142.85714285713</v>
      </c>
      <c r="G2267" s="92" t="s">
        <v>122</v>
      </c>
      <c r="H2267" s="14"/>
      <c r="I2267" s="38">
        <f t="shared" si="480"/>
        <v>480</v>
      </c>
      <c r="J2267" s="12">
        <f>E2267</f>
        <v>35.714285714285708</v>
      </c>
      <c r="K2267" s="40">
        <f t="shared" si="478"/>
        <v>17142.857142857141</v>
      </c>
      <c r="L2267" s="74"/>
    </row>
    <row r="2268" spans="1:12" s="127" customFormat="1" x14ac:dyDescent="0.2">
      <c r="A2268" s="112"/>
      <c r="B2268" s="150"/>
      <c r="C2268" s="100"/>
      <c r="D2268" s="94"/>
      <c r="E2268" s="103"/>
      <c r="F2268" s="103"/>
      <c r="G2268" s="92"/>
      <c r="H2268" s="14"/>
      <c r="I2268" s="38"/>
      <c r="J2268" s="12"/>
      <c r="K2268" s="40"/>
      <c r="L2268" s="74"/>
    </row>
    <row r="2269" spans="1:12" ht="25.5" x14ac:dyDescent="0.2">
      <c r="A2269" s="67" t="s">
        <v>430</v>
      </c>
      <c r="B2269" s="36" t="s">
        <v>540</v>
      </c>
      <c r="C2269" s="71" t="s">
        <v>273</v>
      </c>
      <c r="D2269" s="68">
        <v>5256656</v>
      </c>
      <c r="E2269" s="68">
        <v>5.71</v>
      </c>
      <c r="F2269" s="68">
        <f>E2269*D2269</f>
        <v>30015505.760000002</v>
      </c>
      <c r="G2269" s="69" t="s">
        <v>122</v>
      </c>
      <c r="H2269" s="69" t="s">
        <v>346</v>
      </c>
      <c r="I2269" s="68"/>
      <c r="J2269" s="68"/>
      <c r="K2269" s="66">
        <v>8615414.0600000005</v>
      </c>
    </row>
    <row r="2270" spans="1:12" s="127" customFormat="1" x14ac:dyDescent="0.2">
      <c r="A2270" s="67"/>
      <c r="B2270" s="36"/>
      <c r="C2270" s="71"/>
      <c r="D2270" s="68"/>
      <c r="E2270" s="68"/>
      <c r="F2270" s="68"/>
      <c r="G2270" s="69"/>
      <c r="H2270" s="69"/>
      <c r="I2270" s="68"/>
      <c r="J2270" s="68"/>
      <c r="K2270" s="66"/>
      <c r="L2270" s="9"/>
    </row>
    <row r="2271" spans="1:12" s="127" customFormat="1" x14ac:dyDescent="0.2">
      <c r="A2271" s="67"/>
      <c r="B2271" s="36"/>
      <c r="C2271" s="71"/>
      <c r="D2271" s="68"/>
      <c r="E2271" s="68"/>
      <c r="F2271" s="68"/>
      <c r="G2271" s="69"/>
      <c r="H2271" s="69"/>
      <c r="I2271" s="68"/>
      <c r="J2271" s="68"/>
      <c r="K2271" s="66"/>
      <c r="L2271" s="9"/>
    </row>
    <row r="2272" spans="1:12" x14ac:dyDescent="0.2">
      <c r="A2272" s="35" t="s">
        <v>431</v>
      </c>
      <c r="B2272" s="5" t="s">
        <v>183</v>
      </c>
      <c r="C2272" s="72"/>
      <c r="D2272" s="19"/>
      <c r="E2272" s="19"/>
      <c r="F2272" s="19">
        <f>SUM(F2273:F2280)+F2283</f>
        <v>622263776.67571425</v>
      </c>
      <c r="G2272" s="19"/>
      <c r="H2272" s="19"/>
      <c r="I2272" s="19"/>
      <c r="J2272" s="19"/>
      <c r="K2272" s="87">
        <f>SUM(K2273:K2280)+K2283</f>
        <v>63810582.807700001</v>
      </c>
    </row>
    <row r="2273" spans="1:12" x14ac:dyDescent="0.2">
      <c r="A2273" s="10" t="s">
        <v>496</v>
      </c>
      <c r="B2273" s="1" t="s">
        <v>268</v>
      </c>
      <c r="C2273" s="21"/>
      <c r="D2273" s="11"/>
      <c r="E2273" s="11"/>
      <c r="F2273" s="11">
        <v>7646091.7000000002</v>
      </c>
      <c r="G2273" s="14" t="s">
        <v>122</v>
      </c>
      <c r="H2273" s="14" t="s">
        <v>346</v>
      </c>
      <c r="I2273" s="11"/>
      <c r="J2273" s="11"/>
      <c r="K2273" s="17">
        <v>843180</v>
      </c>
    </row>
    <row r="2274" spans="1:12" x14ac:dyDescent="0.2">
      <c r="A2274" s="10" t="s">
        <v>497</v>
      </c>
      <c r="B2274" s="1" t="s">
        <v>131</v>
      </c>
      <c r="C2274" s="14"/>
      <c r="D2274" s="11"/>
      <c r="E2274" s="11"/>
      <c r="F2274" s="11">
        <v>4642098.5199999996</v>
      </c>
      <c r="G2274" s="14" t="s">
        <v>122</v>
      </c>
      <c r="H2274" s="14" t="s">
        <v>346</v>
      </c>
      <c r="I2274" s="11"/>
      <c r="J2274" s="11"/>
      <c r="K2274" s="17">
        <v>2000</v>
      </c>
    </row>
    <row r="2275" spans="1:12" x14ac:dyDescent="0.2">
      <c r="A2275" s="10" t="s">
        <v>498</v>
      </c>
      <c r="B2275" s="1" t="s">
        <v>441</v>
      </c>
      <c r="C2275" s="14"/>
      <c r="D2275" s="11"/>
      <c r="E2275" s="11"/>
      <c r="F2275" s="11">
        <v>3500000</v>
      </c>
      <c r="G2275" s="14" t="s">
        <v>122</v>
      </c>
      <c r="H2275" s="14" t="s">
        <v>454</v>
      </c>
      <c r="I2275" s="11"/>
      <c r="J2275" s="11"/>
      <c r="K2275" s="17">
        <v>3500</v>
      </c>
    </row>
    <row r="2276" spans="1:12" x14ac:dyDescent="0.2">
      <c r="A2276" s="10" t="s">
        <v>499</v>
      </c>
      <c r="B2276" s="90" t="s">
        <v>130</v>
      </c>
      <c r="C2276" s="51"/>
      <c r="D2276" s="11">
        <v>102740</v>
      </c>
      <c r="E2276" s="11">
        <v>721</v>
      </c>
      <c r="F2276" s="11">
        <f>D2276*E2276</f>
        <v>74075540</v>
      </c>
      <c r="G2276" s="39" t="s">
        <v>122</v>
      </c>
      <c r="H2276" s="39" t="s">
        <v>133</v>
      </c>
      <c r="I2276" s="38"/>
      <c r="J2276" s="38"/>
      <c r="K2276" s="40">
        <v>3332120</v>
      </c>
    </row>
    <row r="2277" spans="1:12" x14ac:dyDescent="0.2">
      <c r="A2277" s="10" t="s">
        <v>500</v>
      </c>
      <c r="B2277" s="1" t="s">
        <v>129</v>
      </c>
      <c r="C2277" s="14"/>
      <c r="D2277" s="11"/>
      <c r="E2277" s="11"/>
      <c r="F2277" s="11">
        <v>497396</v>
      </c>
      <c r="G2277" s="14" t="s">
        <v>122</v>
      </c>
      <c r="H2277" s="14" t="s">
        <v>346</v>
      </c>
      <c r="I2277" s="11"/>
      <c r="J2277" s="11"/>
      <c r="K2277" s="17">
        <v>100</v>
      </c>
    </row>
    <row r="2278" spans="1:12" x14ac:dyDescent="0.2">
      <c r="A2278" s="10" t="s">
        <v>501</v>
      </c>
      <c r="B2278" s="1" t="s">
        <v>542</v>
      </c>
      <c r="C2278" s="14"/>
      <c r="D2278" s="11">
        <v>12</v>
      </c>
      <c r="E2278" s="11">
        <v>35000</v>
      </c>
      <c r="F2278" s="38">
        <f>D2278*E2278</f>
        <v>420000</v>
      </c>
      <c r="G2278" s="14" t="s">
        <v>122</v>
      </c>
      <c r="H2278" s="14" t="s">
        <v>346</v>
      </c>
      <c r="I2278" s="11"/>
      <c r="J2278" s="11"/>
      <c r="K2278" s="17">
        <v>230</v>
      </c>
    </row>
    <row r="2279" spans="1:12" x14ac:dyDescent="0.2">
      <c r="A2279" s="10" t="s">
        <v>502</v>
      </c>
      <c r="B2279" s="1" t="s">
        <v>267</v>
      </c>
      <c r="C2279" s="14"/>
      <c r="D2279" s="11"/>
      <c r="E2279" s="11"/>
      <c r="F2279" s="11">
        <v>5451374</v>
      </c>
      <c r="G2279" s="14" t="s">
        <v>122</v>
      </c>
      <c r="H2279" s="14" t="s">
        <v>346</v>
      </c>
      <c r="I2279" s="11"/>
      <c r="J2279" s="11"/>
      <c r="K2279" s="17">
        <v>421240</v>
      </c>
    </row>
    <row r="2280" spans="1:12" x14ac:dyDescent="0.2">
      <c r="A2280" s="10" t="s">
        <v>485</v>
      </c>
      <c r="B2280" s="1" t="s">
        <v>132</v>
      </c>
      <c r="C2280" s="14"/>
      <c r="D2280" s="11"/>
      <c r="E2280" s="11"/>
      <c r="F2280" s="11">
        <v>135570</v>
      </c>
      <c r="G2280" s="14" t="s">
        <v>122</v>
      </c>
      <c r="H2280" s="14" t="s">
        <v>346</v>
      </c>
      <c r="I2280" s="11"/>
      <c r="J2280" s="11"/>
      <c r="K2280" s="17">
        <v>135</v>
      </c>
    </row>
    <row r="2281" spans="1:12" s="127" customFormat="1" x14ac:dyDescent="0.2">
      <c r="A2281" s="10" t="s">
        <v>486</v>
      </c>
      <c r="B2281" s="1" t="s">
        <v>1065</v>
      </c>
      <c r="C2281" s="14"/>
      <c r="D2281" s="11"/>
      <c r="E2281" s="11"/>
      <c r="F2281" s="38">
        <v>14866291</v>
      </c>
      <c r="G2281" s="14" t="s">
        <v>122</v>
      </c>
      <c r="H2281" s="14" t="s">
        <v>454</v>
      </c>
      <c r="I2281" s="11"/>
      <c r="J2281" s="11"/>
      <c r="K2281" s="17">
        <v>3080</v>
      </c>
      <c r="L2281" s="9"/>
    </row>
    <row r="2282" spans="1:12" s="127" customFormat="1" x14ac:dyDescent="0.2">
      <c r="A2282" s="10" t="s">
        <v>487</v>
      </c>
      <c r="B2282" s="1" t="s">
        <v>1098</v>
      </c>
      <c r="C2282" s="14"/>
      <c r="D2282" s="11"/>
      <c r="E2282" s="11"/>
      <c r="F2282" s="38">
        <v>582900</v>
      </c>
      <c r="G2282" s="14" t="s">
        <v>122</v>
      </c>
      <c r="H2282" s="14" t="s">
        <v>1084</v>
      </c>
      <c r="I2282" s="11"/>
      <c r="J2282" s="11"/>
      <c r="K2282" s="17"/>
      <c r="L2282" s="9"/>
    </row>
    <row r="2283" spans="1:12" x14ac:dyDescent="0.2">
      <c r="A2283" s="10" t="s">
        <v>488</v>
      </c>
      <c r="B2283" s="1" t="s">
        <v>184</v>
      </c>
      <c r="C2283" s="14" t="s">
        <v>271</v>
      </c>
      <c r="D2283" s="11"/>
      <c r="E2283" s="11"/>
      <c r="F2283" s="19">
        <f>SUM(F2284:F2308)+F2309+SUM(F2310:F2324)+SUM(F2329:F2361)+F2362+F2363+F2364+F2365</f>
        <v>525895706.45571429</v>
      </c>
      <c r="G2283" s="19"/>
      <c r="H2283" s="19"/>
      <c r="I2283" s="19"/>
      <c r="J2283" s="19"/>
      <c r="K2283" s="87">
        <f>SUM(K2284:K2308)+K2309+SUM(K2310:K2324)+SUM(K2329:K2350)</f>
        <v>59208077.807700001</v>
      </c>
    </row>
    <row r="2284" spans="1:12" x14ac:dyDescent="0.2">
      <c r="A2284" s="10" t="s">
        <v>490</v>
      </c>
      <c r="B2284" s="34" t="s">
        <v>1071</v>
      </c>
      <c r="C2284" s="39"/>
      <c r="D2284" s="38"/>
      <c r="E2284" s="38"/>
      <c r="F2284" s="38">
        <v>4500000</v>
      </c>
      <c r="G2284" s="14" t="s">
        <v>122</v>
      </c>
      <c r="H2284" s="14" t="s">
        <v>454</v>
      </c>
      <c r="I2284" s="11"/>
      <c r="J2284" s="11"/>
      <c r="K2284" s="330">
        <v>373560</v>
      </c>
    </row>
    <row r="2285" spans="1:12" x14ac:dyDescent="0.2">
      <c r="A2285" s="10" t="s">
        <v>503</v>
      </c>
      <c r="B2285" s="34" t="s">
        <v>1722</v>
      </c>
      <c r="C2285" s="39"/>
      <c r="D2285" s="38"/>
      <c r="E2285" s="38"/>
      <c r="F2285" s="38">
        <v>3000000</v>
      </c>
      <c r="G2285" s="14" t="s">
        <v>122</v>
      </c>
      <c r="H2285" s="14" t="s">
        <v>454</v>
      </c>
      <c r="I2285" s="11"/>
      <c r="J2285" s="11"/>
      <c r="K2285" s="331"/>
    </row>
    <row r="2286" spans="1:12" x14ac:dyDescent="0.2">
      <c r="A2286" s="10" t="s">
        <v>504</v>
      </c>
      <c r="B2286" s="34" t="s">
        <v>1723</v>
      </c>
      <c r="C2286" s="39"/>
      <c r="D2286" s="38"/>
      <c r="E2286" s="38"/>
      <c r="F2286" s="38">
        <v>1000000</v>
      </c>
      <c r="G2286" s="14" t="s">
        <v>122</v>
      </c>
      <c r="H2286" s="14" t="s">
        <v>454</v>
      </c>
      <c r="I2286" s="11"/>
      <c r="J2286" s="11"/>
      <c r="K2286" s="332"/>
    </row>
    <row r="2287" spans="1:12" x14ac:dyDescent="0.2">
      <c r="A2287" s="10" t="s">
        <v>505</v>
      </c>
      <c r="B2287" s="90" t="s">
        <v>489</v>
      </c>
      <c r="C2287" s="14"/>
      <c r="D2287" s="11"/>
      <c r="E2287" s="11"/>
      <c r="F2287" s="168">
        <v>9290715</v>
      </c>
      <c r="G2287" s="14" t="s">
        <v>122</v>
      </c>
      <c r="H2287" s="14" t="s">
        <v>454</v>
      </c>
      <c r="I2287" s="11"/>
      <c r="J2287" s="11"/>
      <c r="K2287" s="17">
        <v>2190</v>
      </c>
    </row>
    <row r="2288" spans="1:12" ht="25.5" x14ac:dyDescent="0.2">
      <c r="A2288" s="10" t="s">
        <v>506</v>
      </c>
      <c r="B2288" s="1" t="s">
        <v>445</v>
      </c>
      <c r="C2288" s="14"/>
      <c r="D2288" s="11"/>
      <c r="E2288" s="11"/>
      <c r="F2288" s="11">
        <v>142857</v>
      </c>
      <c r="G2288" s="14" t="s">
        <v>122</v>
      </c>
      <c r="H2288" s="14" t="s">
        <v>346</v>
      </c>
      <c r="I2288" s="11"/>
      <c r="J2288" s="11"/>
      <c r="K2288" s="17"/>
    </row>
    <row r="2289" spans="1:12" x14ac:dyDescent="0.2">
      <c r="A2289" s="10" t="s">
        <v>507</v>
      </c>
      <c r="B2289" s="1" t="s">
        <v>446</v>
      </c>
      <c r="C2289" s="14"/>
      <c r="D2289" s="11"/>
      <c r="E2289" s="11"/>
      <c r="F2289" s="11">
        <v>43220</v>
      </c>
      <c r="G2289" s="14" t="s">
        <v>122</v>
      </c>
      <c r="H2289" s="14" t="s">
        <v>346</v>
      </c>
      <c r="I2289" s="11"/>
      <c r="J2289" s="11"/>
      <c r="K2289" s="17"/>
    </row>
    <row r="2290" spans="1:12" x14ac:dyDescent="0.2">
      <c r="A2290" s="10" t="s">
        <v>508</v>
      </c>
      <c r="B2290" s="1" t="s">
        <v>269</v>
      </c>
      <c r="C2290" s="14"/>
      <c r="D2290" s="11"/>
      <c r="E2290" s="11"/>
      <c r="F2290" s="11">
        <v>4002000</v>
      </c>
      <c r="G2290" s="14" t="s">
        <v>122</v>
      </c>
      <c r="H2290" s="14" t="s">
        <v>346</v>
      </c>
      <c r="I2290" s="11"/>
      <c r="J2290" s="11"/>
      <c r="K2290" s="17">
        <v>4002000</v>
      </c>
    </row>
    <row r="2291" spans="1:12" ht="38.25" x14ac:dyDescent="0.2">
      <c r="A2291" s="10" t="s">
        <v>1079</v>
      </c>
      <c r="B2291" s="1" t="s">
        <v>1078</v>
      </c>
      <c r="C2291" s="14"/>
      <c r="D2291" s="11"/>
      <c r="E2291" s="11"/>
      <c r="F2291" s="168">
        <v>2345500</v>
      </c>
      <c r="G2291" s="14" t="s">
        <v>122</v>
      </c>
      <c r="H2291" s="14" t="s">
        <v>454</v>
      </c>
      <c r="I2291" s="11"/>
      <c r="J2291" s="11"/>
      <c r="K2291" s="17">
        <v>926250</v>
      </c>
    </row>
    <row r="2292" spans="1:12" s="127" customFormat="1" ht="25.5" x14ac:dyDescent="0.2">
      <c r="A2292" s="10" t="s">
        <v>1081</v>
      </c>
      <c r="B2292" s="1" t="s">
        <v>1080</v>
      </c>
      <c r="C2292" s="14"/>
      <c r="D2292" s="11"/>
      <c r="E2292" s="11"/>
      <c r="F2292" s="168">
        <v>3493000</v>
      </c>
      <c r="G2292" s="14" t="s">
        <v>122</v>
      </c>
      <c r="H2292" s="14" t="s">
        <v>454</v>
      </c>
      <c r="I2292" s="11"/>
      <c r="J2292" s="11"/>
      <c r="K2292" s="17">
        <f t="shared" ref="K2292:K2308" si="481">F2292*0.13</f>
        <v>454090</v>
      </c>
      <c r="L2292" s="9"/>
    </row>
    <row r="2293" spans="1:12" s="127" customFormat="1" x14ac:dyDescent="0.2">
      <c r="A2293" s="10" t="s">
        <v>1739</v>
      </c>
      <c r="B2293" s="1" t="s">
        <v>1082</v>
      </c>
      <c r="C2293" s="14"/>
      <c r="D2293" s="11">
        <v>21</v>
      </c>
      <c r="E2293" s="11">
        <v>32500</v>
      </c>
      <c r="F2293" s="168">
        <v>682500</v>
      </c>
      <c r="G2293" s="14" t="s">
        <v>122</v>
      </c>
      <c r="H2293" s="14" t="s">
        <v>454</v>
      </c>
      <c r="I2293" s="11"/>
      <c r="J2293" s="11"/>
      <c r="K2293" s="17">
        <f t="shared" si="481"/>
        <v>88725</v>
      </c>
      <c r="L2293" s="9"/>
    </row>
    <row r="2294" spans="1:12" s="127" customFormat="1" x14ac:dyDescent="0.2">
      <c r="A2294" s="10" t="s">
        <v>1740</v>
      </c>
      <c r="B2294" s="1" t="s">
        <v>1083</v>
      </c>
      <c r="C2294" s="14"/>
      <c r="D2294" s="11">
        <v>70</v>
      </c>
      <c r="E2294" s="11">
        <v>3900</v>
      </c>
      <c r="F2294" s="168">
        <v>273000</v>
      </c>
      <c r="G2294" s="14" t="s">
        <v>122</v>
      </c>
      <c r="H2294" s="14" t="s">
        <v>1084</v>
      </c>
      <c r="I2294" s="11"/>
      <c r="J2294" s="11"/>
      <c r="K2294" s="17">
        <f t="shared" si="481"/>
        <v>35490</v>
      </c>
      <c r="L2294" s="9"/>
    </row>
    <row r="2295" spans="1:12" s="127" customFormat="1" ht="38.25" x14ac:dyDescent="0.2">
      <c r="A2295" s="10" t="s">
        <v>1741</v>
      </c>
      <c r="B2295" s="1" t="s">
        <v>1085</v>
      </c>
      <c r="C2295" s="14"/>
      <c r="D2295" s="11">
        <v>990</v>
      </c>
      <c r="E2295" s="11">
        <v>2900</v>
      </c>
      <c r="F2295" s="168">
        <v>2871000</v>
      </c>
      <c r="G2295" s="14" t="s">
        <v>122</v>
      </c>
      <c r="H2295" s="14" t="s">
        <v>454</v>
      </c>
      <c r="I2295" s="11"/>
      <c r="J2295" s="11"/>
      <c r="K2295" s="17">
        <f t="shared" si="481"/>
        <v>373230</v>
      </c>
      <c r="L2295" s="9"/>
    </row>
    <row r="2296" spans="1:12" s="127" customFormat="1" ht="38.25" x14ac:dyDescent="0.2">
      <c r="A2296" s="10" t="s">
        <v>1742</v>
      </c>
      <c r="B2296" s="1" t="s">
        <v>1086</v>
      </c>
      <c r="C2296" s="14"/>
      <c r="D2296" s="11">
        <v>250</v>
      </c>
      <c r="E2296" s="11">
        <f>F2296/D2296</f>
        <v>4465</v>
      </c>
      <c r="F2296" s="168">
        <v>1116250</v>
      </c>
      <c r="G2296" s="14" t="s">
        <v>122</v>
      </c>
      <c r="H2296" s="14" t="s">
        <v>454</v>
      </c>
      <c r="I2296" s="11"/>
      <c r="J2296" s="11"/>
      <c r="K2296" s="17">
        <f t="shared" si="481"/>
        <v>145112.5</v>
      </c>
      <c r="L2296" s="9"/>
    </row>
    <row r="2297" spans="1:12" s="127" customFormat="1" ht="38.25" x14ac:dyDescent="0.2">
      <c r="A2297" s="10" t="s">
        <v>1743</v>
      </c>
      <c r="B2297" s="1" t="s">
        <v>1087</v>
      </c>
      <c r="C2297" s="14"/>
      <c r="D2297" s="11">
        <v>296</v>
      </c>
      <c r="E2297" s="11">
        <v>4240</v>
      </c>
      <c r="F2297" s="168">
        <v>1255040</v>
      </c>
      <c r="G2297" s="14" t="s">
        <v>122</v>
      </c>
      <c r="H2297" s="14" t="s">
        <v>454</v>
      </c>
      <c r="I2297" s="11"/>
      <c r="J2297" s="11"/>
      <c r="K2297" s="17">
        <f t="shared" si="481"/>
        <v>163155.20000000001</v>
      </c>
      <c r="L2297" s="9"/>
    </row>
    <row r="2298" spans="1:12" s="127" customFormat="1" ht="38.25" x14ac:dyDescent="0.2">
      <c r="A2298" s="10" t="s">
        <v>1744</v>
      </c>
      <c r="B2298" s="1" t="s">
        <v>1088</v>
      </c>
      <c r="C2298" s="14"/>
      <c r="D2298" s="11">
        <v>150</v>
      </c>
      <c r="E2298" s="11">
        <v>4000</v>
      </c>
      <c r="F2298" s="168">
        <v>600000</v>
      </c>
      <c r="G2298" s="14" t="s">
        <v>122</v>
      </c>
      <c r="H2298" s="14" t="s">
        <v>454</v>
      </c>
      <c r="I2298" s="11"/>
      <c r="J2298" s="11"/>
      <c r="K2298" s="17">
        <f t="shared" si="481"/>
        <v>78000</v>
      </c>
      <c r="L2298" s="9"/>
    </row>
    <row r="2299" spans="1:12" s="127" customFormat="1" ht="25.5" x14ac:dyDescent="0.2">
      <c r="A2299" s="10" t="s">
        <v>1745</v>
      </c>
      <c r="B2299" s="1" t="s">
        <v>1089</v>
      </c>
      <c r="C2299" s="14"/>
      <c r="D2299" s="11">
        <v>260</v>
      </c>
      <c r="E2299" s="11">
        <v>4000</v>
      </c>
      <c r="F2299" s="168">
        <v>1040000</v>
      </c>
      <c r="G2299" s="14" t="s">
        <v>122</v>
      </c>
      <c r="H2299" s="14" t="s">
        <v>454</v>
      </c>
      <c r="I2299" s="11"/>
      <c r="J2299" s="11"/>
      <c r="K2299" s="17">
        <f t="shared" si="481"/>
        <v>135200</v>
      </c>
      <c r="L2299" s="9"/>
    </row>
    <row r="2300" spans="1:12" s="127" customFormat="1" ht="38.25" x14ac:dyDescent="0.2">
      <c r="A2300" s="10" t="s">
        <v>1746</v>
      </c>
      <c r="B2300" s="1" t="s">
        <v>1090</v>
      </c>
      <c r="C2300" s="14"/>
      <c r="D2300" s="11">
        <v>180</v>
      </c>
      <c r="E2300" s="11">
        <v>4465</v>
      </c>
      <c r="F2300" s="168">
        <f>D2300*E2300</f>
        <v>803700</v>
      </c>
      <c r="G2300" s="14" t="s">
        <v>122</v>
      </c>
      <c r="H2300" s="14" t="s">
        <v>454</v>
      </c>
      <c r="I2300" s="11"/>
      <c r="J2300" s="11"/>
      <c r="K2300" s="17">
        <f t="shared" si="481"/>
        <v>104481</v>
      </c>
      <c r="L2300" s="9"/>
    </row>
    <row r="2301" spans="1:12" s="127" customFormat="1" ht="63.75" x14ac:dyDescent="0.2">
      <c r="A2301" s="10" t="s">
        <v>1747</v>
      </c>
      <c r="B2301" s="1" t="s">
        <v>1091</v>
      </c>
      <c r="C2301" s="14"/>
      <c r="D2301" s="11"/>
      <c r="E2301" s="11"/>
      <c r="F2301" s="168">
        <v>310000</v>
      </c>
      <c r="G2301" s="14" t="s">
        <v>122</v>
      </c>
      <c r="H2301" s="14" t="s">
        <v>1084</v>
      </c>
      <c r="I2301" s="11"/>
      <c r="J2301" s="11"/>
      <c r="K2301" s="17">
        <f t="shared" si="481"/>
        <v>40300</v>
      </c>
      <c r="L2301" s="9"/>
    </row>
    <row r="2302" spans="1:12" s="127" customFormat="1" ht="25.5" x14ac:dyDescent="0.2">
      <c r="A2302" s="10" t="s">
        <v>1748</v>
      </c>
      <c r="B2302" s="1" t="s">
        <v>1099</v>
      </c>
      <c r="C2302" s="14"/>
      <c r="D2302" s="11"/>
      <c r="E2302" s="11"/>
      <c r="F2302" s="168">
        <v>400000</v>
      </c>
      <c r="G2302" s="14" t="s">
        <v>122</v>
      </c>
      <c r="H2302" s="14" t="s">
        <v>454</v>
      </c>
      <c r="I2302" s="11"/>
      <c r="J2302" s="11"/>
      <c r="K2302" s="17">
        <f t="shared" si="481"/>
        <v>52000</v>
      </c>
      <c r="L2302" s="9"/>
    </row>
    <row r="2303" spans="1:12" x14ac:dyDescent="0.2">
      <c r="A2303" s="10" t="s">
        <v>509</v>
      </c>
      <c r="B2303" s="34" t="s">
        <v>1100</v>
      </c>
      <c r="C2303" s="14"/>
      <c r="D2303" s="11"/>
      <c r="E2303" s="11"/>
      <c r="F2303" s="167">
        <v>7000000</v>
      </c>
      <c r="G2303" s="14" t="s">
        <v>122</v>
      </c>
      <c r="H2303" s="14" t="s">
        <v>454</v>
      </c>
      <c r="I2303" s="11"/>
      <c r="J2303" s="11"/>
      <c r="K2303" s="17">
        <f t="shared" si="481"/>
        <v>910000</v>
      </c>
    </row>
    <row r="2304" spans="1:12" s="127" customFormat="1" x14ac:dyDescent="0.2">
      <c r="A2304" s="10" t="s">
        <v>510</v>
      </c>
      <c r="B2304" s="1" t="s">
        <v>580</v>
      </c>
      <c r="C2304" s="14" t="s">
        <v>536</v>
      </c>
      <c r="D2304" s="11"/>
      <c r="E2304" s="11"/>
      <c r="F2304" s="11">
        <f>150000/1.12</f>
        <v>133928.57142857142</v>
      </c>
      <c r="G2304" s="14" t="s">
        <v>122</v>
      </c>
      <c r="H2304" s="14" t="s">
        <v>346</v>
      </c>
      <c r="I2304" s="11"/>
      <c r="J2304" s="11"/>
      <c r="K2304" s="17">
        <f t="shared" si="481"/>
        <v>17410.714285714286</v>
      </c>
      <c r="L2304" s="9"/>
    </row>
    <row r="2305" spans="1:12" s="127" customFormat="1" x14ac:dyDescent="0.2">
      <c r="A2305" s="10" t="s">
        <v>511</v>
      </c>
      <c r="B2305" s="1" t="s">
        <v>1101</v>
      </c>
      <c r="C2305" s="14" t="s">
        <v>536</v>
      </c>
      <c r="D2305" s="11"/>
      <c r="E2305" s="11"/>
      <c r="F2305" s="11">
        <v>535714.29</v>
      </c>
      <c r="G2305" s="14" t="s">
        <v>122</v>
      </c>
      <c r="H2305" s="14" t="s">
        <v>454</v>
      </c>
      <c r="I2305" s="11"/>
      <c r="J2305" s="11"/>
      <c r="K2305" s="17">
        <f t="shared" si="481"/>
        <v>69642.857700000008</v>
      </c>
      <c r="L2305" s="9"/>
    </row>
    <row r="2306" spans="1:12" s="127" customFormat="1" x14ac:dyDescent="0.2">
      <c r="A2306" s="10" t="s">
        <v>512</v>
      </c>
      <c r="B2306" s="1" t="s">
        <v>581</v>
      </c>
      <c r="C2306" s="14" t="s">
        <v>536</v>
      </c>
      <c r="D2306" s="11"/>
      <c r="E2306" s="11"/>
      <c r="F2306" s="11">
        <f>15000/1.12*1.06</f>
        <v>14196.428571428571</v>
      </c>
      <c r="G2306" s="14" t="s">
        <v>122</v>
      </c>
      <c r="H2306" s="14" t="s">
        <v>346</v>
      </c>
      <c r="I2306" s="11"/>
      <c r="J2306" s="11"/>
      <c r="K2306" s="17">
        <f t="shared" si="481"/>
        <v>1845.5357142857142</v>
      </c>
      <c r="L2306" s="9"/>
    </row>
    <row r="2307" spans="1:12" x14ac:dyDescent="0.2">
      <c r="A2307" s="10" t="s">
        <v>513</v>
      </c>
      <c r="B2307" s="1" t="s">
        <v>478</v>
      </c>
      <c r="C2307" s="14" t="s">
        <v>480</v>
      </c>
      <c r="D2307" s="11">
        <v>500</v>
      </c>
      <c r="E2307" s="11">
        <v>2215</v>
      </c>
      <c r="F2307" s="11">
        <f>D2307*E2307</f>
        <v>1107500</v>
      </c>
      <c r="G2307" s="14" t="s">
        <v>122</v>
      </c>
      <c r="H2307" s="14" t="s">
        <v>454</v>
      </c>
      <c r="I2307" s="11"/>
      <c r="J2307" s="11"/>
      <c r="K2307" s="17">
        <f t="shared" si="481"/>
        <v>143975</v>
      </c>
    </row>
    <row r="2308" spans="1:12" x14ac:dyDescent="0.2">
      <c r="A2308" s="10" t="s">
        <v>1068</v>
      </c>
      <c r="B2308" s="1" t="s">
        <v>479</v>
      </c>
      <c r="C2308" s="14" t="s">
        <v>57</v>
      </c>
      <c r="D2308" s="11">
        <v>9000</v>
      </c>
      <c r="E2308" s="11">
        <v>550</v>
      </c>
      <c r="F2308" s="91">
        <f>D2308*E2308</f>
        <v>4950000</v>
      </c>
      <c r="G2308" s="14" t="s">
        <v>122</v>
      </c>
      <c r="H2308" s="14" t="s">
        <v>454</v>
      </c>
      <c r="I2308" s="11"/>
      <c r="J2308" s="11"/>
      <c r="K2308" s="17">
        <f t="shared" si="481"/>
        <v>643500</v>
      </c>
    </row>
    <row r="2309" spans="1:12" x14ac:dyDescent="0.2">
      <c r="A2309" s="10" t="s">
        <v>514</v>
      </c>
      <c r="B2309" s="1" t="s">
        <v>477</v>
      </c>
      <c r="C2309" s="14"/>
      <c r="D2309" s="11"/>
      <c r="E2309" s="11"/>
      <c r="F2309" s="11">
        <v>611037</v>
      </c>
      <c r="G2309" s="14" t="s">
        <v>122</v>
      </c>
      <c r="H2309" s="14" t="s">
        <v>454</v>
      </c>
      <c r="I2309" s="11"/>
      <c r="J2309" s="11"/>
      <c r="K2309" s="17"/>
    </row>
    <row r="2310" spans="1:12" x14ac:dyDescent="0.2">
      <c r="A2310" s="10" t="s">
        <v>515</v>
      </c>
      <c r="B2310" s="1" t="s">
        <v>582</v>
      </c>
      <c r="C2310" s="14" t="s">
        <v>536</v>
      </c>
      <c r="D2310" s="11"/>
      <c r="E2310" s="11"/>
      <c r="F2310" s="167">
        <v>200000</v>
      </c>
      <c r="G2310" s="14" t="s">
        <v>122</v>
      </c>
      <c r="H2310" s="14" t="s">
        <v>346</v>
      </c>
      <c r="I2310" s="11"/>
      <c r="J2310" s="11"/>
      <c r="K2310" s="17">
        <v>23690</v>
      </c>
    </row>
    <row r="2311" spans="1:12" s="127" customFormat="1" x14ac:dyDescent="0.2">
      <c r="A2311" s="10" t="s">
        <v>516</v>
      </c>
      <c r="B2311" s="1" t="s">
        <v>583</v>
      </c>
      <c r="C2311" s="14" t="s">
        <v>536</v>
      </c>
      <c r="D2311" s="11"/>
      <c r="E2311" s="11"/>
      <c r="F2311" s="11">
        <v>50000</v>
      </c>
      <c r="G2311" s="14" t="s">
        <v>122</v>
      </c>
      <c r="H2311" s="14" t="s">
        <v>346</v>
      </c>
      <c r="I2311" s="11"/>
      <c r="J2311" s="11"/>
      <c r="K2311" s="17">
        <f>F2311*0.13</f>
        <v>6500</v>
      </c>
      <c r="L2311" s="9"/>
    </row>
    <row r="2312" spans="1:12" ht="38.25" x14ac:dyDescent="0.2">
      <c r="A2312" s="10" t="s">
        <v>517</v>
      </c>
      <c r="B2312" s="90" t="s">
        <v>1096</v>
      </c>
      <c r="C2312" s="14" t="s">
        <v>536</v>
      </c>
      <c r="D2312" s="11"/>
      <c r="E2312" s="11"/>
      <c r="F2312" s="168">
        <v>1198200</v>
      </c>
      <c r="G2312" s="14" t="s">
        <v>122</v>
      </c>
      <c r="H2312" s="14" t="s">
        <v>454</v>
      </c>
      <c r="I2312" s="11"/>
      <c r="J2312" s="11"/>
      <c r="K2312" s="17">
        <f>F2312*0.13</f>
        <v>155766</v>
      </c>
    </row>
    <row r="2313" spans="1:12" s="127" customFormat="1" ht="51" x14ac:dyDescent="0.2">
      <c r="A2313" s="10" t="s">
        <v>518</v>
      </c>
      <c r="B2313" s="90" t="s">
        <v>1097</v>
      </c>
      <c r="C2313" s="14" t="s">
        <v>536</v>
      </c>
      <c r="D2313" s="11"/>
      <c r="E2313" s="11"/>
      <c r="F2313" s="168">
        <v>180000</v>
      </c>
      <c r="G2313" s="14" t="s">
        <v>122</v>
      </c>
      <c r="H2313" s="14" t="s">
        <v>1084</v>
      </c>
      <c r="I2313" s="11"/>
      <c r="J2313" s="11"/>
      <c r="K2313" s="17">
        <f>F2313*0.13</f>
        <v>23400</v>
      </c>
      <c r="L2313" s="9"/>
    </row>
    <row r="2314" spans="1:12" x14ac:dyDescent="0.2">
      <c r="A2314" s="10" t="s">
        <v>1749</v>
      </c>
      <c r="B2314" s="1" t="s">
        <v>201</v>
      </c>
      <c r="C2314" s="14"/>
      <c r="D2314" s="11"/>
      <c r="E2314" s="11"/>
      <c r="F2314" s="11">
        <v>5151785</v>
      </c>
      <c r="G2314" s="14" t="s">
        <v>122</v>
      </c>
      <c r="H2314" s="14" t="s">
        <v>346</v>
      </c>
      <c r="I2314" s="11"/>
      <c r="J2314" s="11"/>
      <c r="K2314" s="17">
        <v>565780</v>
      </c>
    </row>
    <row r="2315" spans="1:12" x14ac:dyDescent="0.2">
      <c r="A2315" s="10" t="s">
        <v>1750</v>
      </c>
      <c r="B2315" s="1" t="s">
        <v>483</v>
      </c>
      <c r="C2315" s="14"/>
      <c r="D2315" s="11">
        <v>1240</v>
      </c>
      <c r="E2315" s="11">
        <v>3745</v>
      </c>
      <c r="F2315" s="91">
        <v>4700000</v>
      </c>
      <c r="G2315" s="14" t="s">
        <v>122</v>
      </c>
      <c r="H2315" s="14" t="s">
        <v>454</v>
      </c>
      <c r="I2315" s="11"/>
      <c r="J2315" s="11"/>
      <c r="K2315" s="17">
        <v>894020</v>
      </c>
    </row>
    <row r="2316" spans="1:12" s="127" customFormat="1" ht="25.5" x14ac:dyDescent="0.2">
      <c r="A2316" s="10" t="s">
        <v>520</v>
      </c>
      <c r="B2316" s="1" t="s">
        <v>1102</v>
      </c>
      <c r="C2316" s="14" t="s">
        <v>536</v>
      </c>
      <c r="D2316" s="11"/>
      <c r="E2316" s="11"/>
      <c r="F2316" s="91">
        <f>138000+207000+502320+151780+151780+120000+55000+138000+138000+210000</f>
        <v>1811880</v>
      </c>
      <c r="G2316" s="14" t="s">
        <v>122</v>
      </c>
      <c r="H2316" s="14" t="s">
        <v>454</v>
      </c>
      <c r="I2316" s="11"/>
      <c r="J2316" s="11"/>
      <c r="K2316" s="17">
        <v>208244</v>
      </c>
      <c r="L2316" s="9"/>
    </row>
    <row r="2317" spans="1:12" x14ac:dyDescent="0.2">
      <c r="A2317" s="10" t="s">
        <v>521</v>
      </c>
      <c r="B2317" s="1" t="s">
        <v>440</v>
      </c>
      <c r="C2317" s="14"/>
      <c r="D2317" s="11"/>
      <c r="E2317" s="11"/>
      <c r="F2317" s="11">
        <v>4065880</v>
      </c>
      <c r="G2317" s="14" t="s">
        <v>122</v>
      </c>
      <c r="H2317" s="14" t="s">
        <v>346</v>
      </c>
      <c r="I2317" s="11"/>
      <c r="J2317" s="11"/>
      <c r="K2317" s="17">
        <v>479740</v>
      </c>
    </row>
    <row r="2318" spans="1:12" x14ac:dyDescent="0.2">
      <c r="A2318" s="10" t="s">
        <v>522</v>
      </c>
      <c r="B2318" s="1" t="s">
        <v>200</v>
      </c>
      <c r="C2318" s="14"/>
      <c r="D2318" s="11"/>
      <c r="E2318" s="11"/>
      <c r="F2318" s="11">
        <v>121370</v>
      </c>
      <c r="G2318" s="14" t="s">
        <v>122</v>
      </c>
      <c r="H2318" s="14" t="s">
        <v>346</v>
      </c>
      <c r="I2318" s="11"/>
      <c r="J2318" s="11"/>
      <c r="K2318" s="17">
        <v>130</v>
      </c>
    </row>
    <row r="2319" spans="1:12" x14ac:dyDescent="0.2">
      <c r="A2319" s="10" t="s">
        <v>523</v>
      </c>
      <c r="B2319" s="1" t="s">
        <v>481</v>
      </c>
      <c r="C2319" s="14"/>
      <c r="D2319" s="11"/>
      <c r="E2319" s="11"/>
      <c r="F2319" s="168">
        <v>3787000</v>
      </c>
      <c r="G2319" s="14" t="s">
        <v>122</v>
      </c>
      <c r="H2319" s="14" t="s">
        <v>454</v>
      </c>
      <c r="I2319" s="11"/>
      <c r="J2319" s="11"/>
      <c r="K2319" s="17">
        <v>408290</v>
      </c>
    </row>
    <row r="2320" spans="1:12" s="127" customFormat="1" x14ac:dyDescent="0.2">
      <c r="A2320" s="10" t="s">
        <v>524</v>
      </c>
      <c r="B2320" s="34" t="s">
        <v>578</v>
      </c>
      <c r="C2320" s="14" t="s">
        <v>536</v>
      </c>
      <c r="D2320" s="11"/>
      <c r="E2320" s="11"/>
      <c r="F2320" s="91">
        <f>(2000000+200000+300000+450000+150000+500000+150000)/1.12</f>
        <v>3348214.2857142854</v>
      </c>
      <c r="G2320" s="14" t="s">
        <v>122</v>
      </c>
      <c r="H2320" s="14" t="s">
        <v>454</v>
      </c>
      <c r="I2320" s="11"/>
      <c r="J2320" s="11"/>
      <c r="K2320" s="315">
        <v>367790</v>
      </c>
      <c r="L2320" s="9"/>
    </row>
    <row r="2321" spans="1:12" s="127" customFormat="1" x14ac:dyDescent="0.2">
      <c r="A2321" s="10" t="s">
        <v>525</v>
      </c>
      <c r="B2321" s="1" t="s">
        <v>579</v>
      </c>
      <c r="C2321" s="14" t="s">
        <v>536</v>
      </c>
      <c r="D2321" s="11"/>
      <c r="E2321" s="11"/>
      <c r="F2321" s="168">
        <v>50000</v>
      </c>
      <c r="G2321" s="14" t="s">
        <v>122</v>
      </c>
      <c r="H2321" s="14" t="s">
        <v>346</v>
      </c>
      <c r="I2321" s="11"/>
      <c r="J2321" s="11"/>
      <c r="K2321" s="319"/>
      <c r="L2321" s="9"/>
    </row>
    <row r="2322" spans="1:12" s="127" customFormat="1" x14ac:dyDescent="0.2">
      <c r="A2322" s="10" t="s">
        <v>610</v>
      </c>
      <c r="B2322" s="34" t="s">
        <v>586</v>
      </c>
      <c r="C2322" s="14" t="s">
        <v>536</v>
      </c>
      <c r="D2322" s="11"/>
      <c r="E2322" s="11"/>
      <c r="F2322" s="91">
        <v>1200000</v>
      </c>
      <c r="G2322" s="14" t="s">
        <v>122</v>
      </c>
      <c r="H2322" s="14" t="s">
        <v>454</v>
      </c>
      <c r="I2322" s="11"/>
      <c r="J2322" s="11"/>
      <c r="K2322" s="319"/>
      <c r="L2322" s="9"/>
    </row>
    <row r="2323" spans="1:12" x14ac:dyDescent="0.2">
      <c r="A2323" s="10" t="s">
        <v>526</v>
      </c>
      <c r="B2323" s="1" t="s">
        <v>199</v>
      </c>
      <c r="C2323" s="14"/>
      <c r="D2323" s="11"/>
      <c r="E2323" s="11"/>
      <c r="F2323" s="11">
        <v>4629690</v>
      </c>
      <c r="G2323" s="14" t="s">
        <v>122</v>
      </c>
      <c r="H2323" s="14" t="s">
        <v>454</v>
      </c>
      <c r="I2323" s="11"/>
      <c r="J2323" s="11"/>
      <c r="K2323" s="316"/>
    </row>
    <row r="2324" spans="1:12" ht="10.5" customHeight="1" x14ac:dyDescent="0.2">
      <c r="A2324" s="10" t="s">
        <v>527</v>
      </c>
      <c r="B2324" s="1" t="s">
        <v>491</v>
      </c>
      <c r="C2324" s="14"/>
      <c r="D2324" s="11"/>
      <c r="E2324" s="11"/>
      <c r="F2324" s="19">
        <f>F2325+F2326+F2327+F2328</f>
        <v>58034915</v>
      </c>
      <c r="G2324" s="14" t="s">
        <v>122</v>
      </c>
      <c r="H2324" s="14"/>
      <c r="I2324" s="11"/>
      <c r="J2324" s="11"/>
      <c r="K2324" s="17"/>
    </row>
    <row r="2325" spans="1:12" ht="27.75" customHeight="1" x14ac:dyDescent="0.2">
      <c r="A2325" s="10" t="s">
        <v>519</v>
      </c>
      <c r="B2325" s="70" t="s">
        <v>210</v>
      </c>
      <c r="C2325" s="14"/>
      <c r="D2325" s="11"/>
      <c r="E2325" s="11"/>
      <c r="F2325" s="169">
        <v>40507054</v>
      </c>
      <c r="G2325" s="14" t="s">
        <v>122</v>
      </c>
      <c r="H2325" s="14" t="s">
        <v>133</v>
      </c>
      <c r="I2325" s="52"/>
      <c r="J2325" s="52"/>
      <c r="K2325" s="17">
        <f>F2325*0.001</f>
        <v>40507.054000000004</v>
      </c>
    </row>
    <row r="2326" spans="1:12" ht="52.5" customHeight="1" x14ac:dyDescent="0.2">
      <c r="A2326" s="10" t="s">
        <v>519</v>
      </c>
      <c r="B2326" s="70" t="s">
        <v>492</v>
      </c>
      <c r="C2326" s="14"/>
      <c r="D2326" s="11"/>
      <c r="E2326" s="11"/>
      <c r="F2326" s="170">
        <v>6126000</v>
      </c>
      <c r="G2326" s="14" t="s">
        <v>122</v>
      </c>
      <c r="H2326" s="14" t="s">
        <v>454</v>
      </c>
      <c r="I2326" s="11"/>
      <c r="J2326" s="11"/>
      <c r="K2326" s="17">
        <f>F2326*0.001</f>
        <v>6126</v>
      </c>
    </row>
    <row r="2327" spans="1:12" ht="38.25" x14ac:dyDescent="0.2">
      <c r="A2327" s="10" t="s">
        <v>519</v>
      </c>
      <c r="B2327" s="86" t="s">
        <v>493</v>
      </c>
      <c r="C2327" s="14"/>
      <c r="D2327" s="11"/>
      <c r="E2327" s="11"/>
      <c r="F2327" s="170">
        <f>(633075+4596840)</f>
        <v>5229915</v>
      </c>
      <c r="G2327" s="14" t="s">
        <v>122</v>
      </c>
      <c r="H2327" s="14" t="s">
        <v>454</v>
      </c>
      <c r="I2327" s="11"/>
      <c r="J2327" s="11"/>
      <c r="K2327" s="17">
        <f>F2327*0.001</f>
        <v>5229.915</v>
      </c>
    </row>
    <row r="2328" spans="1:12" x14ac:dyDescent="0.2">
      <c r="A2328" s="10" t="s">
        <v>519</v>
      </c>
      <c r="B2328" s="70" t="s">
        <v>494</v>
      </c>
      <c r="C2328" s="14"/>
      <c r="D2328" s="11"/>
      <c r="E2328" s="11"/>
      <c r="F2328" s="131">
        <v>6171946</v>
      </c>
      <c r="G2328" s="14" t="s">
        <v>122</v>
      </c>
      <c r="H2328" s="14" t="s">
        <v>454</v>
      </c>
      <c r="I2328" s="11"/>
      <c r="J2328" s="11"/>
      <c r="K2328" s="17">
        <f>F2328*0.001</f>
        <v>6171.9459999999999</v>
      </c>
    </row>
    <row r="2329" spans="1:12" x14ac:dyDescent="0.2">
      <c r="A2329" s="10" t="s">
        <v>528</v>
      </c>
      <c r="B2329" s="1" t="s">
        <v>569</v>
      </c>
      <c r="C2329" s="14"/>
      <c r="D2329" s="11"/>
      <c r="E2329" s="11"/>
      <c r="F2329" s="91">
        <f>544000*1.07</f>
        <v>582080</v>
      </c>
      <c r="G2329" s="14" t="s">
        <v>122</v>
      </c>
      <c r="H2329" s="14" t="s">
        <v>454</v>
      </c>
      <c r="I2329" s="11"/>
      <c r="J2329" s="11"/>
      <c r="K2329" s="315">
        <v>237740</v>
      </c>
    </row>
    <row r="2330" spans="1:12" s="127" customFormat="1" x14ac:dyDescent="0.2">
      <c r="A2330" s="10" t="s">
        <v>529</v>
      </c>
      <c r="B2330" s="1" t="s">
        <v>570</v>
      </c>
      <c r="C2330" s="14"/>
      <c r="D2330" s="11"/>
      <c r="E2330" s="11"/>
      <c r="F2330" s="11">
        <v>4867698</v>
      </c>
      <c r="G2330" s="14" t="s">
        <v>122</v>
      </c>
      <c r="H2330" s="14" t="s">
        <v>454</v>
      </c>
      <c r="I2330" s="11"/>
      <c r="J2330" s="11"/>
      <c r="K2330" s="316"/>
      <c r="L2330" s="9"/>
    </row>
    <row r="2331" spans="1:12" x14ac:dyDescent="0.2">
      <c r="A2331" s="10" t="s">
        <v>530</v>
      </c>
      <c r="B2331" s="1" t="s">
        <v>198</v>
      </c>
      <c r="C2331" s="14"/>
      <c r="D2331" s="11"/>
      <c r="E2331" s="11"/>
      <c r="F2331" s="11">
        <v>1458928</v>
      </c>
      <c r="G2331" s="14" t="s">
        <v>122</v>
      </c>
      <c r="H2331" s="14" t="s">
        <v>454</v>
      </c>
      <c r="I2331" s="11"/>
      <c r="J2331" s="11"/>
      <c r="K2331" s="17">
        <v>100</v>
      </c>
    </row>
    <row r="2332" spans="1:12" ht="38.25" x14ac:dyDescent="0.2">
      <c r="A2332" s="10" t="s">
        <v>611</v>
      </c>
      <c r="B2332" s="1" t="s">
        <v>484</v>
      </c>
      <c r="C2332" s="14"/>
      <c r="D2332" s="11"/>
      <c r="E2332" s="11"/>
      <c r="F2332" s="91">
        <v>1919000</v>
      </c>
      <c r="G2332" s="14" t="s">
        <v>122</v>
      </c>
      <c r="H2332" s="14" t="s">
        <v>454</v>
      </c>
      <c r="I2332" s="11"/>
      <c r="J2332" s="11"/>
      <c r="K2332" s="17">
        <v>416040</v>
      </c>
    </row>
    <row r="2333" spans="1:12" x14ac:dyDescent="0.2">
      <c r="A2333" s="10" t="s">
        <v>612</v>
      </c>
      <c r="B2333" s="1" t="s">
        <v>1092</v>
      </c>
      <c r="C2333" s="14"/>
      <c r="D2333" s="11"/>
      <c r="E2333" s="11"/>
      <c r="F2333" s="11"/>
      <c r="G2333" s="14"/>
      <c r="H2333" s="14"/>
      <c r="I2333" s="11"/>
      <c r="J2333" s="11"/>
      <c r="K2333" s="17"/>
    </row>
    <row r="2334" spans="1:12" ht="25.5" x14ac:dyDescent="0.2">
      <c r="A2334" s="10" t="s">
        <v>613</v>
      </c>
      <c r="B2334" s="1" t="s">
        <v>1093</v>
      </c>
      <c r="C2334" s="14"/>
      <c r="D2334" s="11"/>
      <c r="E2334" s="11"/>
      <c r="F2334" s="11"/>
      <c r="G2334" s="14"/>
      <c r="H2334" s="14"/>
      <c r="I2334" s="11"/>
      <c r="J2334" s="11"/>
      <c r="K2334" s="17"/>
    </row>
    <row r="2335" spans="1:12" s="127" customFormat="1" x14ac:dyDescent="0.2">
      <c r="A2335" s="10" t="s">
        <v>614</v>
      </c>
      <c r="B2335" s="1" t="s">
        <v>1094</v>
      </c>
      <c r="C2335" s="14"/>
      <c r="D2335" s="11"/>
      <c r="E2335" s="11"/>
      <c r="F2335" s="11"/>
      <c r="G2335" s="14"/>
      <c r="H2335" s="14"/>
      <c r="I2335" s="11"/>
      <c r="J2335" s="11"/>
      <c r="K2335" s="17"/>
      <c r="L2335" s="9"/>
    </row>
    <row r="2336" spans="1:12" s="127" customFormat="1" ht="51" x14ac:dyDescent="0.2">
      <c r="A2336" s="10" t="s">
        <v>615</v>
      </c>
      <c r="B2336" s="1" t="s">
        <v>1095</v>
      </c>
      <c r="C2336" s="14"/>
      <c r="D2336" s="11"/>
      <c r="E2336" s="11"/>
      <c r="F2336" s="167">
        <v>5200000</v>
      </c>
      <c r="G2336" s="14" t="s">
        <v>122</v>
      </c>
      <c r="H2336" s="14" t="s">
        <v>454</v>
      </c>
      <c r="I2336" s="11"/>
      <c r="J2336" s="11"/>
      <c r="K2336" s="17">
        <f>F2336*0.13</f>
        <v>676000</v>
      </c>
      <c r="L2336" s="9"/>
    </row>
    <row r="2337" spans="1:12" x14ac:dyDescent="0.2">
      <c r="A2337" s="10" t="s">
        <v>616</v>
      </c>
      <c r="B2337" s="1" t="s">
        <v>476</v>
      </c>
      <c r="C2337" s="14"/>
      <c r="D2337" s="11"/>
      <c r="E2337" s="11"/>
      <c r="F2337" s="168">
        <v>1400000</v>
      </c>
      <c r="G2337" s="14" t="s">
        <v>122</v>
      </c>
      <c r="H2337" s="14" t="s">
        <v>454</v>
      </c>
      <c r="I2337" s="11"/>
      <c r="J2337" s="11"/>
      <c r="K2337" s="17">
        <v>230</v>
      </c>
    </row>
    <row r="2338" spans="1:12" x14ac:dyDescent="0.2">
      <c r="A2338" s="10" t="s">
        <v>617</v>
      </c>
      <c r="B2338" s="1" t="s">
        <v>621</v>
      </c>
      <c r="C2338" s="14"/>
      <c r="D2338" s="11"/>
      <c r="E2338" s="11"/>
      <c r="F2338" s="11">
        <f>1039000/1.12</f>
        <v>927678.57142857136</v>
      </c>
      <c r="G2338" s="14" t="s">
        <v>122</v>
      </c>
      <c r="H2338" s="14" t="s">
        <v>454</v>
      </c>
      <c r="I2338" s="11"/>
      <c r="J2338" s="11"/>
      <c r="K2338" s="17"/>
    </row>
    <row r="2339" spans="1:12" ht="25.5" x14ac:dyDescent="0.2">
      <c r="A2339" s="10" t="s">
        <v>618</v>
      </c>
      <c r="B2339" s="1" t="s">
        <v>543</v>
      </c>
      <c r="C2339" s="14"/>
      <c r="D2339" s="11"/>
      <c r="E2339" s="11"/>
      <c r="F2339" s="11">
        <v>96228</v>
      </c>
      <c r="G2339" s="14" t="s">
        <v>122</v>
      </c>
      <c r="H2339" s="14" t="s">
        <v>346</v>
      </c>
      <c r="I2339" s="11"/>
      <c r="J2339" s="11"/>
      <c r="K2339" s="17">
        <v>96228</v>
      </c>
    </row>
    <row r="2340" spans="1:12" x14ac:dyDescent="0.2">
      <c r="A2340" s="10" t="s">
        <v>619</v>
      </c>
      <c r="B2340" s="1" t="s">
        <v>544</v>
      </c>
      <c r="C2340" s="14"/>
      <c r="D2340" s="11"/>
      <c r="E2340" s="11"/>
      <c r="F2340" s="38">
        <v>20000</v>
      </c>
      <c r="G2340" s="14" t="s">
        <v>122</v>
      </c>
      <c r="H2340" s="14" t="s">
        <v>346</v>
      </c>
      <c r="I2340" s="11"/>
      <c r="J2340" s="11"/>
      <c r="K2340" s="17"/>
    </row>
    <row r="2341" spans="1:12" ht="25.5" x14ac:dyDescent="0.2">
      <c r="A2341" s="10" t="s">
        <v>620</v>
      </c>
      <c r="B2341" s="1" t="s">
        <v>545</v>
      </c>
      <c r="C2341" s="14"/>
      <c r="D2341" s="11"/>
      <c r="E2341" s="11"/>
      <c r="F2341" s="38">
        <v>295000</v>
      </c>
      <c r="G2341" s="14" t="s">
        <v>122</v>
      </c>
      <c r="H2341" s="14" t="s">
        <v>346</v>
      </c>
      <c r="I2341" s="11"/>
      <c r="J2341" s="11"/>
      <c r="K2341" s="17">
        <v>480</v>
      </c>
    </row>
    <row r="2342" spans="1:12" ht="25.5" x14ac:dyDescent="0.2">
      <c r="A2342" s="10" t="s">
        <v>1069</v>
      </c>
      <c r="B2342" s="1" t="s">
        <v>1077</v>
      </c>
      <c r="C2342" s="14"/>
      <c r="D2342" s="11"/>
      <c r="E2342" s="11"/>
      <c r="F2342" s="11">
        <v>17126402</v>
      </c>
      <c r="G2342" s="14" t="s">
        <v>122</v>
      </c>
      <c r="H2342" s="14" t="s">
        <v>346</v>
      </c>
      <c r="I2342" s="11"/>
      <c r="J2342" s="11"/>
      <c r="K2342" s="17">
        <v>17126402</v>
      </c>
    </row>
    <row r="2343" spans="1:12" ht="25.5" x14ac:dyDescent="0.2">
      <c r="A2343" s="10" t="s">
        <v>1070</v>
      </c>
      <c r="B2343" s="1" t="s">
        <v>437</v>
      </c>
      <c r="C2343" s="14" t="s">
        <v>438</v>
      </c>
      <c r="D2343" s="11">
        <v>1184</v>
      </c>
      <c r="E2343" s="11">
        <f>F2343/D2343</f>
        <v>8992.3986486486483</v>
      </c>
      <c r="F2343" s="11">
        <v>10647000</v>
      </c>
      <c r="G2343" s="14" t="s">
        <v>122</v>
      </c>
      <c r="H2343" s="14" t="s">
        <v>133</v>
      </c>
      <c r="I2343" s="11"/>
      <c r="J2343" s="11"/>
      <c r="K2343" s="17"/>
    </row>
    <row r="2344" spans="1:12" x14ac:dyDescent="0.2">
      <c r="A2344" s="10" t="s">
        <v>1751</v>
      </c>
      <c r="B2344" s="1" t="s">
        <v>436</v>
      </c>
      <c r="C2344" s="14" t="s">
        <v>439</v>
      </c>
      <c r="D2344" s="11">
        <v>12</v>
      </c>
      <c r="E2344" s="11">
        <v>1000000</v>
      </c>
      <c r="F2344" s="11">
        <v>12000000</v>
      </c>
      <c r="G2344" s="14" t="s">
        <v>122</v>
      </c>
      <c r="H2344" s="14" t="s">
        <v>1103</v>
      </c>
      <c r="I2344" s="11"/>
      <c r="J2344" s="11"/>
      <c r="K2344" s="17"/>
    </row>
    <row r="2345" spans="1:12" ht="38.25" x14ac:dyDescent="0.2">
      <c r="A2345" s="10" t="s">
        <v>1752</v>
      </c>
      <c r="B2345" s="1" t="s">
        <v>482</v>
      </c>
      <c r="C2345" s="14"/>
      <c r="D2345" s="11"/>
      <c r="E2345" s="11"/>
      <c r="F2345" s="11">
        <f>2203500*1.06</f>
        <v>2335710</v>
      </c>
      <c r="G2345" s="14" t="s">
        <v>122</v>
      </c>
      <c r="H2345" s="14" t="s">
        <v>454</v>
      </c>
      <c r="I2345" s="11"/>
      <c r="J2345" s="11"/>
      <c r="K2345" s="17">
        <v>78490</v>
      </c>
    </row>
    <row r="2346" spans="1:12" x14ac:dyDescent="0.2">
      <c r="A2346" s="10" t="s">
        <v>1753</v>
      </c>
      <c r="B2346" s="1" t="s">
        <v>270</v>
      </c>
      <c r="C2346" s="14"/>
      <c r="D2346" s="11"/>
      <c r="E2346" s="11"/>
      <c r="F2346" s="11">
        <v>389460</v>
      </c>
      <c r="G2346" s="14" t="s">
        <v>122</v>
      </c>
      <c r="H2346" s="14" t="str">
        <f>IF(F2346&gt;=3236000,"тендер"," ")</f>
        <v xml:space="preserve"> </v>
      </c>
      <c r="I2346" s="11"/>
      <c r="J2346" s="11"/>
      <c r="K2346" s="17">
        <v>180</v>
      </c>
    </row>
    <row r="2347" spans="1:12" ht="25.5" x14ac:dyDescent="0.2">
      <c r="A2347" s="10" t="s">
        <v>1754</v>
      </c>
      <c r="B2347" s="1" t="s">
        <v>444</v>
      </c>
      <c r="C2347" s="14"/>
      <c r="D2347" s="11"/>
      <c r="E2347" s="11"/>
      <c r="F2347" s="91">
        <v>34613426</v>
      </c>
      <c r="G2347" s="14" t="s">
        <v>122</v>
      </c>
      <c r="H2347" s="14" t="s">
        <v>133</v>
      </c>
      <c r="I2347" s="11"/>
      <c r="J2347" s="11"/>
      <c r="K2347" s="17">
        <v>4708360</v>
      </c>
    </row>
    <row r="2348" spans="1:12" s="25" customFormat="1" ht="25.5" x14ac:dyDescent="0.2">
      <c r="A2348" s="10" t="s">
        <v>1755</v>
      </c>
      <c r="B2348" s="6" t="s">
        <v>567</v>
      </c>
      <c r="C2348" s="14"/>
      <c r="D2348" s="32"/>
      <c r="E2348" s="38"/>
      <c r="F2348" s="91">
        <f>3000000*1.07</f>
        <v>3210000</v>
      </c>
      <c r="G2348" s="14" t="s">
        <v>122</v>
      </c>
      <c r="H2348" s="14" t="s">
        <v>454</v>
      </c>
      <c r="I2348" s="11"/>
      <c r="J2348" s="11"/>
      <c r="K2348" s="315">
        <v>611550</v>
      </c>
      <c r="L2348" s="29"/>
    </row>
    <row r="2349" spans="1:12" s="25" customFormat="1" ht="25.5" x14ac:dyDescent="0.2">
      <c r="A2349" s="10" t="s">
        <v>1756</v>
      </c>
      <c r="B2349" s="6" t="s">
        <v>568</v>
      </c>
      <c r="C2349" s="14"/>
      <c r="D2349" s="32"/>
      <c r="E2349" s="38"/>
      <c r="F2349" s="91">
        <f>3000000*1.07</f>
        <v>3210000</v>
      </c>
      <c r="G2349" s="14" t="s">
        <v>122</v>
      </c>
      <c r="H2349" s="14" t="s">
        <v>454</v>
      </c>
      <c r="I2349" s="11"/>
      <c r="J2349" s="11"/>
      <c r="K2349" s="316"/>
      <c r="L2349" s="29"/>
    </row>
    <row r="2350" spans="1:12" x14ac:dyDescent="0.2">
      <c r="A2350" s="10" t="s">
        <v>1757</v>
      </c>
      <c r="B2350" s="1" t="s">
        <v>272</v>
      </c>
      <c r="C2350" s="14"/>
      <c r="D2350" s="11"/>
      <c r="E2350" s="11"/>
      <c r="F2350" s="11">
        <v>216171431</v>
      </c>
      <c r="G2350" s="14" t="s">
        <v>122</v>
      </c>
      <c r="H2350" s="14" t="s">
        <v>133</v>
      </c>
      <c r="I2350" s="11"/>
      <c r="J2350" s="11"/>
      <c r="K2350" s="17">
        <v>23362770</v>
      </c>
    </row>
    <row r="2351" spans="1:12" s="127" customFormat="1" x14ac:dyDescent="0.2">
      <c r="A2351" s="10" t="s">
        <v>1758</v>
      </c>
      <c r="B2351" s="1" t="s">
        <v>1727</v>
      </c>
      <c r="C2351" s="14"/>
      <c r="D2351" s="11"/>
      <c r="E2351" s="11"/>
      <c r="F2351" s="11">
        <v>16538880</v>
      </c>
      <c r="G2351" s="14" t="s">
        <v>122</v>
      </c>
      <c r="H2351" s="14" t="s">
        <v>346</v>
      </c>
      <c r="I2351" s="11"/>
      <c r="J2351" s="11"/>
      <c r="K2351" s="17">
        <v>2150054</v>
      </c>
      <c r="L2351" s="9"/>
    </row>
    <row r="2352" spans="1:12" s="127" customFormat="1" x14ac:dyDescent="0.2">
      <c r="A2352" s="10" t="s">
        <v>1759</v>
      </c>
      <c r="B2352" s="34" t="s">
        <v>571</v>
      </c>
      <c r="C2352" s="14"/>
      <c r="D2352" s="11"/>
      <c r="E2352" s="11"/>
      <c r="F2352" s="11">
        <f>71232/1.12</f>
        <v>63599.999999999993</v>
      </c>
      <c r="G2352" s="14" t="s">
        <v>122</v>
      </c>
      <c r="H2352" s="14" t="s">
        <v>346</v>
      </c>
      <c r="I2352" s="11"/>
      <c r="J2352" s="11"/>
      <c r="K2352" s="17">
        <f>F2352*0.13</f>
        <v>8268</v>
      </c>
      <c r="L2352" s="9"/>
    </row>
    <row r="2353" spans="1:12" s="127" customFormat="1" x14ac:dyDescent="0.2">
      <c r="A2353" s="10" t="s">
        <v>1760</v>
      </c>
      <c r="B2353" s="34" t="s">
        <v>572</v>
      </c>
      <c r="C2353" s="14"/>
      <c r="D2353" s="11"/>
      <c r="E2353" s="11"/>
      <c r="F2353" s="11">
        <f>6000000/1.12</f>
        <v>5357142.8571428563</v>
      </c>
      <c r="G2353" s="14" t="s">
        <v>122</v>
      </c>
      <c r="H2353" s="14" t="s">
        <v>346</v>
      </c>
      <c r="I2353" s="11"/>
      <c r="J2353" s="11"/>
      <c r="K2353" s="17">
        <f>F2353*0.13</f>
        <v>696428.57142857136</v>
      </c>
      <c r="L2353" s="9"/>
    </row>
    <row r="2354" spans="1:12" s="127" customFormat="1" x14ac:dyDescent="0.2">
      <c r="A2354" s="10" t="s">
        <v>1761</v>
      </c>
      <c r="B2354" s="34" t="s">
        <v>573</v>
      </c>
      <c r="C2354" s="14"/>
      <c r="D2354" s="11"/>
      <c r="E2354" s="11"/>
      <c r="F2354" s="11">
        <v>2291.88</v>
      </c>
      <c r="G2354" s="14" t="s">
        <v>122</v>
      </c>
      <c r="H2354" s="14" t="s">
        <v>346</v>
      </c>
      <c r="I2354" s="11"/>
      <c r="J2354" s="11"/>
      <c r="K2354" s="17">
        <f>F2354*0.13</f>
        <v>297.94440000000003</v>
      </c>
      <c r="L2354" s="9"/>
    </row>
    <row r="2355" spans="1:12" s="127" customFormat="1" x14ac:dyDescent="0.2">
      <c r="A2355" s="10" t="s">
        <v>1762</v>
      </c>
      <c r="B2355" s="34" t="s">
        <v>574</v>
      </c>
      <c r="C2355" s="14"/>
      <c r="D2355" s="11"/>
      <c r="E2355" s="11"/>
      <c r="F2355" s="11">
        <f>190000/1.12</f>
        <v>169642.85714285713</v>
      </c>
      <c r="G2355" s="14" t="s">
        <v>122</v>
      </c>
      <c r="H2355" s="14" t="s">
        <v>346</v>
      </c>
      <c r="I2355" s="11"/>
      <c r="J2355" s="11"/>
      <c r="K2355" s="17">
        <v>169642.86</v>
      </c>
      <c r="L2355" s="9"/>
    </row>
    <row r="2356" spans="1:12" s="127" customFormat="1" x14ac:dyDescent="0.2">
      <c r="A2356" s="10" t="s">
        <v>1763</v>
      </c>
      <c r="B2356" s="34" t="s">
        <v>575</v>
      </c>
      <c r="C2356" s="14"/>
      <c r="D2356" s="11"/>
      <c r="E2356" s="11"/>
      <c r="F2356" s="11">
        <v>7800000</v>
      </c>
      <c r="G2356" s="14" t="s">
        <v>122</v>
      </c>
      <c r="H2356" s="14" t="s">
        <v>346</v>
      </c>
      <c r="I2356" s="11"/>
      <c r="J2356" s="11"/>
      <c r="K2356" s="17">
        <v>611950</v>
      </c>
      <c r="L2356" s="9"/>
    </row>
    <row r="2357" spans="1:12" s="127" customFormat="1" x14ac:dyDescent="0.2">
      <c r="A2357" s="10" t="s">
        <v>1764</v>
      </c>
      <c r="B2357" s="34" t="s">
        <v>1067</v>
      </c>
      <c r="C2357" s="14"/>
      <c r="D2357" s="11"/>
      <c r="E2357" s="11"/>
      <c r="F2357" s="11">
        <v>3000000</v>
      </c>
      <c r="G2357" s="14" t="s">
        <v>122</v>
      </c>
      <c r="H2357" s="14" t="s">
        <v>454</v>
      </c>
      <c r="I2357" s="11"/>
      <c r="J2357" s="11"/>
      <c r="K2357" s="17">
        <v>518890</v>
      </c>
      <c r="L2357" s="9"/>
    </row>
    <row r="2358" spans="1:12" s="127" customFormat="1" x14ac:dyDescent="0.2">
      <c r="A2358" s="10" t="s">
        <v>1765</v>
      </c>
      <c r="B2358" s="34" t="s">
        <v>576</v>
      </c>
      <c r="C2358" s="14"/>
      <c r="D2358" s="11"/>
      <c r="E2358" s="11"/>
      <c r="F2358" s="11">
        <f>12000000/1.12</f>
        <v>10714285.714285713</v>
      </c>
      <c r="G2358" s="14" t="s">
        <v>122</v>
      </c>
      <c r="H2358" s="14" t="s">
        <v>346</v>
      </c>
      <c r="I2358" s="11"/>
      <c r="J2358" s="11"/>
      <c r="K2358" s="17">
        <f>F2358*0.13</f>
        <v>1392857.1428571427</v>
      </c>
      <c r="L2358" s="9"/>
    </row>
    <row r="2359" spans="1:12" s="127" customFormat="1" x14ac:dyDescent="0.2">
      <c r="A2359" s="10" t="s">
        <v>1766</v>
      </c>
      <c r="B2359" s="34" t="s">
        <v>577</v>
      </c>
      <c r="C2359" s="14"/>
      <c r="D2359" s="11"/>
      <c r="E2359" s="11"/>
      <c r="F2359" s="11">
        <f>4850000*1.06</f>
        <v>5141000</v>
      </c>
      <c r="G2359" s="14" t="s">
        <v>122</v>
      </c>
      <c r="H2359" s="14" t="s">
        <v>454</v>
      </c>
      <c r="I2359" s="11"/>
      <c r="J2359" s="11"/>
      <c r="K2359" s="17">
        <f>F2359*0.13</f>
        <v>668330</v>
      </c>
      <c r="L2359" s="9"/>
    </row>
    <row r="2360" spans="1:12" s="127" customFormat="1" x14ac:dyDescent="0.2">
      <c r="A2360" s="10" t="s">
        <v>1767</v>
      </c>
      <c r="B2360" s="34" t="s">
        <v>1066</v>
      </c>
      <c r="C2360" s="14"/>
      <c r="D2360" s="11"/>
      <c r="E2360" s="11"/>
      <c r="F2360" s="11">
        <v>96228</v>
      </c>
      <c r="G2360" s="14"/>
      <c r="H2360" s="14"/>
      <c r="I2360" s="11"/>
      <c r="J2360" s="11"/>
      <c r="K2360" s="17"/>
      <c r="L2360" s="9"/>
    </row>
    <row r="2361" spans="1:12" s="127" customFormat="1" ht="38.25" x14ac:dyDescent="0.2">
      <c r="A2361" s="10" t="s">
        <v>1768</v>
      </c>
      <c r="B2361" s="34" t="s">
        <v>585</v>
      </c>
      <c r="C2361" s="14"/>
      <c r="D2361" s="11"/>
      <c r="E2361" s="11"/>
      <c r="F2361" s="11">
        <f>13203000*1.06</f>
        <v>13995180</v>
      </c>
      <c r="G2361" s="14" t="s">
        <v>122</v>
      </c>
      <c r="H2361" s="14" t="s">
        <v>346</v>
      </c>
      <c r="I2361" s="11"/>
      <c r="J2361" s="11"/>
      <c r="K2361" s="17">
        <v>13995180</v>
      </c>
      <c r="L2361" s="9"/>
    </row>
    <row r="2362" spans="1:12" s="127" customFormat="1" x14ac:dyDescent="0.2">
      <c r="A2362" s="10" t="s">
        <v>1769</v>
      </c>
      <c r="B2362" s="34" t="s">
        <v>1072</v>
      </c>
      <c r="C2362" s="14"/>
      <c r="D2362" s="11"/>
      <c r="E2362" s="11"/>
      <c r="F2362" s="11">
        <v>5000000</v>
      </c>
      <c r="G2362" s="14" t="s">
        <v>122</v>
      </c>
      <c r="H2362" s="14" t="s">
        <v>454</v>
      </c>
      <c r="I2362" s="11"/>
      <c r="J2362" s="11"/>
      <c r="K2362" s="17">
        <f>F2362*0.13</f>
        <v>650000</v>
      </c>
      <c r="L2362" s="9"/>
    </row>
    <row r="2363" spans="1:12" s="127" customFormat="1" ht="25.5" x14ac:dyDescent="0.2">
      <c r="A2363" s="10" t="s">
        <v>1770</v>
      </c>
      <c r="B2363" s="34" t="s">
        <v>1724</v>
      </c>
      <c r="C2363" s="14"/>
      <c r="D2363" s="11"/>
      <c r="E2363" s="11"/>
      <c r="F2363" s="11">
        <v>184822</v>
      </c>
      <c r="G2363" s="14" t="s">
        <v>122</v>
      </c>
      <c r="H2363" s="14" t="s">
        <v>346</v>
      </c>
      <c r="I2363" s="11"/>
      <c r="J2363" s="11"/>
      <c r="K2363" s="17">
        <v>184822</v>
      </c>
      <c r="L2363" s="9"/>
    </row>
    <row r="2364" spans="1:12" s="127" customFormat="1" ht="25.5" x14ac:dyDescent="0.2">
      <c r="A2364" s="10" t="s">
        <v>1771</v>
      </c>
      <c r="B2364" s="34" t="s">
        <v>1725</v>
      </c>
      <c r="C2364" s="14"/>
      <c r="D2364" s="11"/>
      <c r="E2364" s="11"/>
      <c r="F2364" s="11">
        <v>1285714</v>
      </c>
      <c r="G2364" s="14" t="s">
        <v>122</v>
      </c>
      <c r="H2364" s="14" t="s">
        <v>346</v>
      </c>
      <c r="I2364" s="11"/>
      <c r="J2364" s="11"/>
      <c r="K2364" s="17"/>
      <c r="L2364" s="9"/>
    </row>
    <row r="2365" spans="1:12" s="127" customFormat="1" ht="25.5" x14ac:dyDescent="0.2">
      <c r="A2365" s="10" t="s">
        <v>1772</v>
      </c>
      <c r="B2365" s="34" t="s">
        <v>1726</v>
      </c>
      <c r="C2365" s="14"/>
      <c r="D2365" s="11"/>
      <c r="E2365" s="11"/>
      <c r="F2365" s="11">
        <v>26785</v>
      </c>
      <c r="G2365" s="14" t="s">
        <v>122</v>
      </c>
      <c r="H2365" s="14" t="s">
        <v>346</v>
      </c>
      <c r="I2365" s="11"/>
      <c r="J2365" s="11"/>
      <c r="K2365" s="17"/>
      <c r="L2365" s="9"/>
    </row>
    <row r="2366" spans="1:12" ht="25.5" x14ac:dyDescent="0.2">
      <c r="A2366" s="27" t="s">
        <v>50</v>
      </c>
      <c r="B2366" s="5" t="s">
        <v>447</v>
      </c>
      <c r="C2366" s="20"/>
      <c r="D2366" s="19"/>
      <c r="E2366" s="19"/>
      <c r="F2366" s="19">
        <f>F2367+F2374</f>
        <v>475588884.73000002</v>
      </c>
      <c r="G2366" s="19"/>
      <c r="H2366" s="19"/>
      <c r="I2366" s="19"/>
      <c r="J2366" s="19"/>
      <c r="K2366" s="87">
        <f>K2367+K2374</f>
        <v>27202980.280000001</v>
      </c>
    </row>
    <row r="2367" spans="1:12" ht="13.5" x14ac:dyDescent="0.2">
      <c r="A2367" s="10" t="s">
        <v>143</v>
      </c>
      <c r="B2367" s="1" t="s">
        <v>125</v>
      </c>
      <c r="C2367" s="14"/>
      <c r="D2367" s="11"/>
      <c r="E2367" s="11"/>
      <c r="F2367" s="15">
        <f>SUM(F2368:F2373)+F2374</f>
        <v>444252024.73000002</v>
      </c>
      <c r="G2367" s="15"/>
      <c r="H2367" s="15"/>
      <c r="I2367" s="15"/>
      <c r="J2367" s="15"/>
      <c r="K2367" s="16">
        <f>SUM(K2368:K2371)</f>
        <v>23129188.48</v>
      </c>
    </row>
    <row r="2368" spans="1:12" ht="14.25" customHeight="1" x14ac:dyDescent="0.2">
      <c r="A2368" s="49" t="s">
        <v>0</v>
      </c>
      <c r="B2368" s="1" t="s">
        <v>1729</v>
      </c>
      <c r="C2368" s="50"/>
      <c r="D2368" s="11"/>
      <c r="E2368" s="11"/>
      <c r="F2368" s="11">
        <v>82688079</v>
      </c>
      <c r="G2368" s="14" t="s">
        <v>122</v>
      </c>
      <c r="H2368" s="14" t="s">
        <v>133</v>
      </c>
      <c r="I2368" s="11"/>
      <c r="J2368" s="11"/>
      <c r="K2368" s="40">
        <f>F2368*0.16</f>
        <v>13230092.640000001</v>
      </c>
    </row>
    <row r="2369" spans="1:21" x14ac:dyDescent="0.2">
      <c r="A2369" s="61" t="s">
        <v>0</v>
      </c>
      <c r="B2369" s="1" t="s">
        <v>1730</v>
      </c>
      <c r="C2369" s="62"/>
      <c r="D2369" s="11"/>
      <c r="E2369" s="11"/>
      <c r="F2369" s="11">
        <v>131199586.48</v>
      </c>
      <c r="G2369" s="39" t="s">
        <v>122</v>
      </c>
      <c r="H2369" s="39" t="s">
        <v>133</v>
      </c>
      <c r="I2369" s="38"/>
      <c r="J2369" s="38"/>
      <c r="K2369" s="40"/>
    </row>
    <row r="2370" spans="1:21" x14ac:dyDescent="0.2">
      <c r="A2370" s="49" t="s">
        <v>0</v>
      </c>
      <c r="B2370" s="1" t="s">
        <v>1731</v>
      </c>
      <c r="C2370" s="50"/>
      <c r="D2370" s="11"/>
      <c r="E2370" s="11"/>
      <c r="F2370" s="11">
        <v>61869349</v>
      </c>
      <c r="G2370" s="14" t="s">
        <v>122</v>
      </c>
      <c r="H2370" s="14" t="s">
        <v>133</v>
      </c>
      <c r="I2370" s="11"/>
      <c r="J2370" s="11"/>
      <c r="K2370" s="40">
        <f>F2370*0.16</f>
        <v>9899095.8399999999</v>
      </c>
    </row>
    <row r="2371" spans="1:21" x14ac:dyDescent="0.2">
      <c r="A2371" s="49" t="s">
        <v>0</v>
      </c>
      <c r="B2371" s="1" t="s">
        <v>1732</v>
      </c>
      <c r="C2371" s="50"/>
      <c r="D2371" s="11"/>
      <c r="E2371" s="11"/>
      <c r="F2371" s="11">
        <v>51143391.710000001</v>
      </c>
      <c r="G2371" s="14" t="s">
        <v>122</v>
      </c>
      <c r="H2371" s="14" t="s">
        <v>133</v>
      </c>
      <c r="I2371" s="11"/>
      <c r="J2371" s="11"/>
      <c r="K2371" s="40"/>
    </row>
    <row r="2372" spans="1:21" s="127" customFormat="1" x14ac:dyDescent="0.2">
      <c r="A2372" s="49" t="s">
        <v>0</v>
      </c>
      <c r="B2372" s="1" t="s">
        <v>1733</v>
      </c>
      <c r="C2372" s="50"/>
      <c r="D2372" s="11"/>
      <c r="E2372" s="11"/>
      <c r="F2372" s="11">
        <v>38773687.109999999</v>
      </c>
      <c r="G2372" s="14" t="s">
        <v>122</v>
      </c>
      <c r="H2372" s="14" t="s">
        <v>133</v>
      </c>
      <c r="I2372" s="11"/>
      <c r="J2372" s="11"/>
      <c r="K2372" s="40"/>
      <c r="L2372" s="9"/>
    </row>
    <row r="2373" spans="1:21" s="127" customFormat="1" x14ac:dyDescent="0.2">
      <c r="A2373" s="49" t="s">
        <v>0</v>
      </c>
      <c r="B2373" s="1" t="s">
        <v>1734</v>
      </c>
      <c r="C2373" s="50"/>
      <c r="D2373" s="11"/>
      <c r="E2373" s="11"/>
      <c r="F2373" s="11">
        <v>47241071.43</v>
      </c>
      <c r="G2373" s="14" t="s">
        <v>122</v>
      </c>
      <c r="H2373" s="14" t="s">
        <v>133</v>
      </c>
      <c r="I2373" s="11"/>
      <c r="J2373" s="11"/>
      <c r="K2373" s="40"/>
      <c r="L2373" s="9"/>
    </row>
    <row r="2374" spans="1:21" ht="13.5" x14ac:dyDescent="0.2">
      <c r="A2374" s="10" t="s">
        <v>144</v>
      </c>
      <c r="B2374" s="1" t="s">
        <v>211</v>
      </c>
      <c r="C2374" s="14"/>
      <c r="D2374" s="11"/>
      <c r="E2374" s="11"/>
      <c r="F2374" s="15">
        <f>SUM(F2375:F2376)</f>
        <v>31336860</v>
      </c>
      <c r="G2374" s="14"/>
      <c r="H2374" s="14"/>
      <c r="I2374" s="15"/>
      <c r="J2374" s="15"/>
      <c r="K2374" s="45">
        <f>SUM(K2375:K2376)</f>
        <v>4073791.8000000003</v>
      </c>
    </row>
    <row r="2375" spans="1:21" ht="13.5" x14ac:dyDescent="0.2">
      <c r="A2375" s="49" t="s">
        <v>0</v>
      </c>
      <c r="B2375" s="1" t="s">
        <v>432</v>
      </c>
      <c r="C2375" s="50"/>
      <c r="D2375" s="11"/>
      <c r="E2375" s="11"/>
      <c r="F2375" s="11">
        <v>24551140</v>
      </c>
      <c r="G2375" s="14" t="s">
        <v>122</v>
      </c>
      <c r="H2375" s="14" t="s">
        <v>133</v>
      </c>
      <c r="I2375" s="15"/>
      <c r="J2375" s="15"/>
      <c r="K2375" s="40">
        <f>F2375*0.13</f>
        <v>3191648.2</v>
      </c>
    </row>
    <row r="2376" spans="1:21" ht="38.25" x14ac:dyDescent="0.2">
      <c r="A2376" s="49" t="s">
        <v>0</v>
      </c>
      <c r="B2376" s="1" t="s">
        <v>541</v>
      </c>
      <c r="C2376" s="50"/>
      <c r="D2376" s="11"/>
      <c r="E2376" s="11"/>
      <c r="F2376" s="11">
        <v>6785720</v>
      </c>
      <c r="G2376" s="14" t="s">
        <v>122</v>
      </c>
      <c r="H2376" s="14" t="s">
        <v>454</v>
      </c>
      <c r="I2376" s="11"/>
      <c r="J2376" s="11"/>
      <c r="K2376" s="40">
        <f>F2376*0.13</f>
        <v>882143.6</v>
      </c>
    </row>
    <row r="2377" spans="1:21" s="127" customFormat="1" x14ac:dyDescent="0.2">
      <c r="A2377" s="50"/>
      <c r="B2377" s="1"/>
      <c r="C2377" s="50"/>
      <c r="D2377" s="11"/>
      <c r="E2377" s="11"/>
      <c r="F2377" s="11"/>
      <c r="G2377" s="14"/>
      <c r="H2377" s="14"/>
      <c r="I2377" s="11"/>
      <c r="J2377" s="11"/>
      <c r="K2377" s="38"/>
      <c r="L2377" s="9"/>
    </row>
    <row r="2378" spans="1:21" hidden="1" x14ac:dyDescent="0.2">
      <c r="A2378" s="128"/>
      <c r="B2378" s="5" t="s">
        <v>608</v>
      </c>
      <c r="C2378" s="2"/>
      <c r="D2378" s="129"/>
      <c r="E2378" s="130"/>
      <c r="F2378" s="19" t="e">
        <f>#REF!+#REF!+F4+F5+F6+F7+F8+F9+F367+F2269+F2272+F2366+#REF!</f>
        <v>#REF!</v>
      </c>
      <c r="G2378" s="19"/>
      <c r="H2378" s="19"/>
      <c r="I2378" s="19"/>
      <c r="J2378" s="19"/>
      <c r="K2378" s="19" t="e">
        <f>#REF!+#REF!+K4+K5+K6+K7+K8+K9+K367+K2269+K2272+K2366+#REF!</f>
        <v>#REF!</v>
      </c>
    </row>
    <row r="2379" spans="1:21" s="138" customFormat="1" ht="15" x14ac:dyDescent="0.25">
      <c r="A2379" s="133"/>
      <c r="B2379" s="5" t="s">
        <v>608</v>
      </c>
      <c r="C2379" s="134"/>
      <c r="D2379" s="140"/>
      <c r="E2379" s="141"/>
      <c r="F2379" s="147">
        <v>20520682108.369999</v>
      </c>
      <c r="G2379" s="147"/>
      <c r="H2379" s="147"/>
      <c r="I2379" s="147"/>
      <c r="J2379" s="147"/>
      <c r="K2379" s="147">
        <v>5816153269.96</v>
      </c>
      <c r="L2379" s="137">
        <v>1956150.0000000002</v>
      </c>
      <c r="M2379" s="142">
        <f t="shared" ref="M2379" si="482">L2379*1.12/1.03</f>
        <v>2127075.7281553401</v>
      </c>
      <c r="N2379" s="142">
        <f>M2379*D2379</f>
        <v>0</v>
      </c>
      <c r="U2379" s="139">
        <f>1449000*1.35</f>
        <v>1956150.0000000002</v>
      </c>
    </row>
    <row r="2380" spans="1:21" x14ac:dyDescent="0.2">
      <c r="A2380" s="55"/>
      <c r="B2380" s="3"/>
      <c r="C2380" s="56"/>
      <c r="D2380" s="57"/>
      <c r="E2380" s="64"/>
      <c r="F2380" s="58"/>
      <c r="G2380" s="58"/>
      <c r="H2380" s="58"/>
      <c r="I2380" s="58"/>
      <c r="J2380" s="58"/>
      <c r="K2380" s="64"/>
    </row>
    <row r="2381" spans="1:21" ht="15.75" customHeight="1" x14ac:dyDescent="0.2">
      <c r="B2381" s="318" t="s">
        <v>609</v>
      </c>
      <c r="C2381" s="318"/>
      <c r="D2381" s="318"/>
      <c r="E2381" s="318"/>
      <c r="F2381" s="318"/>
    </row>
    <row r="2383" spans="1:21" ht="13.5" x14ac:dyDescent="0.2">
      <c r="B2383" s="317" t="s">
        <v>531</v>
      </c>
      <c r="C2383" s="317"/>
      <c r="D2383" s="317"/>
      <c r="E2383" s="317"/>
      <c r="F2383" s="148" t="s">
        <v>1073</v>
      </c>
    </row>
    <row r="2384" spans="1:21" s="127" customFormat="1" ht="13.5" x14ac:dyDescent="0.2">
      <c r="A2384" s="31"/>
      <c r="B2384" s="149"/>
      <c r="C2384" s="149"/>
      <c r="D2384" s="149"/>
      <c r="E2384" s="149"/>
      <c r="F2384" s="149"/>
      <c r="K2384" s="63"/>
      <c r="L2384" s="9"/>
    </row>
    <row r="2385" spans="1:12" ht="13.5" x14ac:dyDescent="0.2">
      <c r="B2385" s="317" t="s">
        <v>532</v>
      </c>
      <c r="C2385" s="317"/>
      <c r="D2385" s="317"/>
      <c r="E2385" s="317"/>
      <c r="F2385" s="148" t="s">
        <v>622</v>
      </c>
    </row>
    <row r="2386" spans="1:12" s="127" customFormat="1" ht="13.5" x14ac:dyDescent="0.2">
      <c r="A2386" s="31"/>
      <c r="B2386" s="149"/>
      <c r="C2386" s="149"/>
      <c r="D2386" s="149"/>
      <c r="E2386" s="149"/>
      <c r="F2386" s="149"/>
      <c r="K2386" s="63"/>
      <c r="L2386" s="9"/>
    </row>
    <row r="2387" spans="1:12" ht="13.5" x14ac:dyDescent="0.2">
      <c r="B2387" s="317" t="s">
        <v>533</v>
      </c>
      <c r="C2387" s="317"/>
      <c r="D2387" s="317"/>
      <c r="E2387" s="317"/>
      <c r="F2387" s="148" t="s">
        <v>623</v>
      </c>
    </row>
    <row r="2388" spans="1:12" s="127" customFormat="1" ht="13.5" x14ac:dyDescent="0.2">
      <c r="A2388" s="31"/>
      <c r="B2388" s="149"/>
      <c r="C2388" s="149"/>
      <c r="D2388" s="149"/>
      <c r="E2388" s="149"/>
      <c r="F2388" s="149"/>
      <c r="K2388" s="63"/>
      <c r="L2388" s="9"/>
    </row>
    <row r="2389" spans="1:12" ht="13.5" x14ac:dyDescent="0.2">
      <c r="B2389" s="317" t="s">
        <v>1074</v>
      </c>
      <c r="C2389" s="317"/>
      <c r="D2389" s="317"/>
      <c r="E2389" s="317"/>
      <c r="F2389" s="148" t="s">
        <v>1076</v>
      </c>
    </row>
    <row r="2390" spans="1:12" s="127" customFormat="1" ht="13.5" x14ac:dyDescent="0.2">
      <c r="A2390" s="31"/>
      <c r="B2390" s="149"/>
      <c r="C2390" s="149"/>
      <c r="D2390" s="149"/>
      <c r="E2390" s="149"/>
      <c r="F2390" s="149"/>
      <c r="K2390" s="63"/>
      <c r="L2390" s="9"/>
    </row>
    <row r="2391" spans="1:12" ht="13.5" x14ac:dyDescent="0.2">
      <c r="B2391" s="317" t="s">
        <v>534</v>
      </c>
      <c r="C2391" s="317"/>
      <c r="D2391" s="317"/>
      <c r="E2391" s="317"/>
      <c r="F2391" s="148" t="s">
        <v>1075</v>
      </c>
    </row>
    <row r="2392" spans="1:12" s="127" customFormat="1" ht="8.25" customHeight="1" x14ac:dyDescent="0.2">
      <c r="A2392" s="31"/>
      <c r="B2392" s="149"/>
      <c r="C2392" s="149"/>
      <c r="D2392" s="149"/>
      <c r="E2392" s="149"/>
      <c r="F2392" s="149"/>
      <c r="K2392" s="63"/>
      <c r="L2392" s="9"/>
    </row>
    <row r="2393" spans="1:12" ht="13.5" x14ac:dyDescent="0.2">
      <c r="B2393" s="88" t="s">
        <v>535</v>
      </c>
      <c r="F2393" s="148" t="s">
        <v>624</v>
      </c>
    </row>
    <row r="2394" spans="1:12" s="127" customFormat="1" ht="7.5" customHeight="1" x14ac:dyDescent="0.2">
      <c r="A2394" s="31"/>
      <c r="B2394" s="149"/>
      <c r="C2394" s="13"/>
      <c r="D2394" s="33"/>
      <c r="E2394" s="65"/>
      <c r="F2394" s="149"/>
      <c r="K2394" s="63"/>
      <c r="L2394" s="9"/>
    </row>
    <row r="2395" spans="1:12" ht="13.5" x14ac:dyDescent="0.2">
      <c r="B2395" s="88" t="s">
        <v>584</v>
      </c>
      <c r="F2395" s="148" t="s">
        <v>625</v>
      </c>
    </row>
  </sheetData>
  <mergeCells count="201">
    <mergeCell ref="B1652:E1652"/>
    <mergeCell ref="B1648:G1648"/>
    <mergeCell ref="B1653:G1653"/>
    <mergeCell ref="B1408:E1408"/>
    <mergeCell ref="B495:G495"/>
    <mergeCell ref="B303:C303"/>
    <mergeCell ref="B316:D316"/>
    <mergeCell ref="B527:E527"/>
    <mergeCell ref="B528:G528"/>
    <mergeCell ref="B558:G558"/>
    <mergeCell ref="B564:E564"/>
    <mergeCell ref="B565:G565"/>
    <mergeCell ref="B701:G701"/>
    <mergeCell ref="B708:E708"/>
    <mergeCell ref="B709:G709"/>
    <mergeCell ref="B574:E574"/>
    <mergeCell ref="B575:G575"/>
    <mergeCell ref="B838:G838"/>
    <mergeCell ref="B848:E848"/>
    <mergeCell ref="B605:E605"/>
    <mergeCell ref="K2284:K2286"/>
    <mergeCell ref="B379:E379"/>
    <mergeCell ref="B380:G380"/>
    <mergeCell ref="B381:G381"/>
    <mergeCell ref="B385:E385"/>
    <mergeCell ref="B386:G386"/>
    <mergeCell ref="B416:E416"/>
    <mergeCell ref="B487:G487"/>
    <mergeCell ref="B491:E491"/>
    <mergeCell ref="B492:G492"/>
    <mergeCell ref="B494:E494"/>
    <mergeCell ref="B557:E557"/>
    <mergeCell ref="B542:E542"/>
    <mergeCell ref="B543:G543"/>
    <mergeCell ref="B552:E552"/>
    <mergeCell ref="B553:G553"/>
    <mergeCell ref="B502:G502"/>
    <mergeCell ref="B504:E504"/>
    <mergeCell ref="B505:G505"/>
    <mergeCell ref="B507:E507"/>
    <mergeCell ref="B508:G508"/>
    <mergeCell ref="B513:E513"/>
    <mergeCell ref="B514:G514"/>
    <mergeCell ref="K2329:K2330"/>
    <mergeCell ref="B2391:E2391"/>
    <mergeCell ref="B2383:E2383"/>
    <mergeCell ref="B2385:E2385"/>
    <mergeCell ref="B2387:E2387"/>
    <mergeCell ref="B2389:E2389"/>
    <mergeCell ref="B2381:F2381"/>
    <mergeCell ref="K2348:K2349"/>
    <mergeCell ref="K2320:K2323"/>
    <mergeCell ref="B417:G417"/>
    <mergeCell ref="B460:E460"/>
    <mergeCell ref="B461:G461"/>
    <mergeCell ref="B474:E474"/>
    <mergeCell ref="B475:G475"/>
    <mergeCell ref="B486:E486"/>
    <mergeCell ref="B368:G368"/>
    <mergeCell ref="B501:E501"/>
    <mergeCell ref="B606:G606"/>
    <mergeCell ref="B624:E624"/>
    <mergeCell ref="B625:G625"/>
    <mergeCell ref="B636:E636"/>
    <mergeCell ref="B637:G637"/>
    <mergeCell ref="B814:G814"/>
    <mergeCell ref="B771:G771"/>
    <mergeCell ref="B682:E682"/>
    <mergeCell ref="B650:E650"/>
    <mergeCell ref="B651:G651"/>
    <mergeCell ref="B679:E679"/>
    <mergeCell ref="B680:G680"/>
    <mergeCell ref="B780:E780"/>
    <mergeCell ref="B781:G781"/>
    <mergeCell ref="B803:E803"/>
    <mergeCell ref="B813:E813"/>
    <mergeCell ref="B684:E684"/>
    <mergeCell ref="B685:G685"/>
    <mergeCell ref="B700:E700"/>
    <mergeCell ref="B714:E714"/>
    <mergeCell ref="B715:G715"/>
    <mergeCell ref="B727:E727"/>
    <mergeCell ref="B728:G728"/>
    <mergeCell ref="B738:E738"/>
    <mergeCell ref="B1172:G1172"/>
    <mergeCell ref="B1107:G1107"/>
    <mergeCell ref="B1110:E1110"/>
    <mergeCell ref="B1111:G1111"/>
    <mergeCell ref="B1119:E1119"/>
    <mergeCell ref="B1120:G1120"/>
    <mergeCell ref="B1183:E1183"/>
    <mergeCell ref="B1184:G1184"/>
    <mergeCell ref="B1198:E1198"/>
    <mergeCell ref="B1135:E1135"/>
    <mergeCell ref="B1136:G1136"/>
    <mergeCell ref="B1148:E1148"/>
    <mergeCell ref="B1149:G1149"/>
    <mergeCell ref="B1159:E1159"/>
    <mergeCell ref="B1160:G1160"/>
    <mergeCell ref="B1199:G1199"/>
    <mergeCell ref="B1254:E1254"/>
    <mergeCell ref="B1255:G1255"/>
    <mergeCell ref="B1268:E1268"/>
    <mergeCell ref="B1269:G1269"/>
    <mergeCell ref="B1273:E1273"/>
    <mergeCell ref="B1274:G1274"/>
    <mergeCell ref="B1280:E1280"/>
    <mergeCell ref="B1281:G1281"/>
    <mergeCell ref="B1284:E1284"/>
    <mergeCell ref="B1285:G1285"/>
    <mergeCell ref="B1301:E1301"/>
    <mergeCell ref="B1302:G1302"/>
    <mergeCell ref="B1310:E1310"/>
    <mergeCell ref="B1311:G1311"/>
    <mergeCell ref="B1332:E1332"/>
    <mergeCell ref="B1333:G1333"/>
    <mergeCell ref="B1339:E1339"/>
    <mergeCell ref="B739:G739"/>
    <mergeCell ref="B756:E756"/>
    <mergeCell ref="B757:G757"/>
    <mergeCell ref="B761:E761"/>
    <mergeCell ref="B770:E770"/>
    <mergeCell ref="B827:E827"/>
    <mergeCell ref="B828:G828"/>
    <mergeCell ref="B831:E831"/>
    <mergeCell ref="B832:G832"/>
    <mergeCell ref="B837:E837"/>
    <mergeCell ref="B925:G925"/>
    <mergeCell ref="B954:E954"/>
    <mergeCell ref="B955:G955"/>
    <mergeCell ref="B958:E958"/>
    <mergeCell ref="B897:E897"/>
    <mergeCell ref="B898:G898"/>
    <mergeCell ref="B916:E916"/>
    <mergeCell ref="B917:G917"/>
    <mergeCell ref="B924:E924"/>
    <mergeCell ref="B849:G849"/>
    <mergeCell ref="B863:E863"/>
    <mergeCell ref="B864:G864"/>
    <mergeCell ref="B873:E873"/>
    <mergeCell ref="B874:G874"/>
    <mergeCell ref="B880:E880"/>
    <mergeCell ref="B881:G881"/>
    <mergeCell ref="B893:E893"/>
    <mergeCell ref="B959:G959"/>
    <mergeCell ref="B978:E978"/>
    <mergeCell ref="B979:G979"/>
    <mergeCell ref="B1000:E1000"/>
    <mergeCell ref="B1001:G1001"/>
    <mergeCell ref="B1011:E1011"/>
    <mergeCell ref="B1012:G1012"/>
    <mergeCell ref="B1026:E1026"/>
    <mergeCell ref="B1027:G1027"/>
    <mergeCell ref="B1643:G1643"/>
    <mergeCell ref="B1545:G1545"/>
    <mergeCell ref="B1555:E1555"/>
    <mergeCell ref="B1556:G1556"/>
    <mergeCell ref="B1633:E1633"/>
    <mergeCell ref="B1634:G1634"/>
    <mergeCell ref="B1642:E1642"/>
    <mergeCell ref="B1072:E1072"/>
    <mergeCell ref="B1073:G1073"/>
    <mergeCell ref="B1077:E1077"/>
    <mergeCell ref="B1078:G1078"/>
    <mergeCell ref="B1087:E1087"/>
    <mergeCell ref="B1088:G1088"/>
    <mergeCell ref="B1097:E1097"/>
    <mergeCell ref="B1098:G1098"/>
    <mergeCell ref="B1106:E1106"/>
    <mergeCell ref="B1524:G1524"/>
    <mergeCell ref="B1340:G1340"/>
    <mergeCell ref="B1346:E1346"/>
    <mergeCell ref="B1347:G1347"/>
    <mergeCell ref="B1356:E1356"/>
    <mergeCell ref="B1357:G1357"/>
    <mergeCell ref="B1349:E1349"/>
    <mergeCell ref="B1350:G1350"/>
    <mergeCell ref="B1535:E1535"/>
    <mergeCell ref="B1536:G1536"/>
    <mergeCell ref="B1544:E1544"/>
    <mergeCell ref="B1436:E1436"/>
    <mergeCell ref="B1437:G1437"/>
    <mergeCell ref="B1444:E1444"/>
    <mergeCell ref="B1445:G1445"/>
    <mergeCell ref="B1032:E1032"/>
    <mergeCell ref="B1033:G1033"/>
    <mergeCell ref="B1038:E1038"/>
    <mergeCell ref="B1039:G1039"/>
    <mergeCell ref="B1049:E1049"/>
    <mergeCell ref="B1050:G1050"/>
    <mergeCell ref="B1060:E1060"/>
    <mergeCell ref="B1061:G1061"/>
    <mergeCell ref="B1360:E1360"/>
    <mergeCell ref="B1457:G1457"/>
    <mergeCell ref="B1361:G1361"/>
    <mergeCell ref="B1370:E1370"/>
    <mergeCell ref="B1371:G1371"/>
    <mergeCell ref="B1399:E1399"/>
    <mergeCell ref="B1410:G1410"/>
    <mergeCell ref="B1523:E1523"/>
    <mergeCell ref="B1456:E1456"/>
  </mergeCells>
  <printOptions horizontalCentered="1"/>
  <pageMargins left="0" right="0" top="0.55118110236220474" bottom="0" header="0.31496062992125984" footer="0.31496062992125984"/>
  <pageSetup paperSize="9" scale="53" fitToHeight="0" orientation="portrait" verticalDpi="30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T9" sqref="T9"/>
    </sheetView>
  </sheetViews>
  <sheetFormatPr defaultRowHeight="12.75" x14ac:dyDescent="0.2"/>
  <cols>
    <col min="2" max="2" width="27.140625" customWidth="1"/>
    <col min="4" max="4" width="12.28515625" customWidth="1"/>
    <col min="5" max="5" width="13.5703125" customWidth="1"/>
    <col min="6" max="6" width="19.28515625" customWidth="1"/>
  </cols>
  <sheetData>
    <row r="1" spans="1:6" s="127" customFormat="1" x14ac:dyDescent="0.2">
      <c r="B1" s="127" t="s">
        <v>1105</v>
      </c>
    </row>
    <row r="2" spans="1:6" ht="13.5" x14ac:dyDescent="0.2">
      <c r="A2" s="165"/>
      <c r="B2" s="351" t="s">
        <v>1111</v>
      </c>
      <c r="C2" s="351"/>
      <c r="D2" s="351"/>
      <c r="E2" s="351"/>
      <c r="F2" s="351"/>
    </row>
    <row r="3" spans="1:6" ht="25.5" x14ac:dyDescent="0.2">
      <c r="A3" s="159">
        <v>1</v>
      </c>
      <c r="B3" s="192" t="s">
        <v>1738</v>
      </c>
      <c r="C3" s="193" t="s">
        <v>1112</v>
      </c>
      <c r="D3" s="194">
        <v>1547.84</v>
      </c>
      <c r="E3" s="195">
        <v>608000</v>
      </c>
      <c r="F3" s="194">
        <f t="shared" ref="F3:F13" si="0">D3*E3</f>
        <v>941086720</v>
      </c>
    </row>
    <row r="4" spans="1:6" x14ac:dyDescent="0.2">
      <c r="A4" s="159">
        <v>2</v>
      </c>
      <c r="B4" s="151" t="s">
        <v>1113</v>
      </c>
      <c r="C4" s="165" t="s">
        <v>1112</v>
      </c>
      <c r="D4" s="176">
        <v>289.57</v>
      </c>
      <c r="E4" s="177">
        <v>20350</v>
      </c>
      <c r="F4" s="176">
        <f t="shared" si="0"/>
        <v>5892749.5</v>
      </c>
    </row>
    <row r="5" spans="1:6" x14ac:dyDescent="0.2">
      <c r="A5" s="159">
        <v>3</v>
      </c>
      <c r="B5" s="151" t="s">
        <v>1114</v>
      </c>
      <c r="C5" s="165" t="s">
        <v>1112</v>
      </c>
      <c r="D5" s="176">
        <v>3000</v>
      </c>
      <c r="E5" s="188">
        <v>40950</v>
      </c>
      <c r="F5" s="176">
        <f t="shared" si="0"/>
        <v>122850000</v>
      </c>
    </row>
    <row r="6" spans="1:6" x14ac:dyDescent="0.2">
      <c r="A6" s="159">
        <v>4</v>
      </c>
      <c r="B6" s="151" t="s">
        <v>1115</v>
      </c>
      <c r="C6" s="165" t="s">
        <v>1112</v>
      </c>
      <c r="D6" s="176">
        <v>6.09</v>
      </c>
      <c r="E6" s="177">
        <v>338000</v>
      </c>
      <c r="F6" s="176">
        <f t="shared" si="0"/>
        <v>2058420</v>
      </c>
    </row>
    <row r="7" spans="1:6" x14ac:dyDescent="0.2">
      <c r="A7" s="159">
        <v>5</v>
      </c>
      <c r="B7" s="151" t="s">
        <v>1116</v>
      </c>
      <c r="C7" s="165" t="s">
        <v>1112</v>
      </c>
      <c r="D7" s="176">
        <v>18.689999999999998</v>
      </c>
      <c r="E7" s="177">
        <v>1100000</v>
      </c>
      <c r="F7" s="176">
        <f t="shared" si="0"/>
        <v>20558999.999999996</v>
      </c>
    </row>
    <row r="8" spans="1:6" x14ac:dyDescent="0.2">
      <c r="A8" s="159">
        <v>6</v>
      </c>
      <c r="B8" s="151" t="s">
        <v>1117</v>
      </c>
      <c r="C8" s="165" t="s">
        <v>1112</v>
      </c>
      <c r="D8" s="176">
        <v>1.45</v>
      </c>
      <c r="E8" s="177">
        <v>16250000</v>
      </c>
      <c r="F8" s="176">
        <f t="shared" si="0"/>
        <v>23562500</v>
      </c>
    </row>
    <row r="9" spans="1:6" x14ac:dyDescent="0.2">
      <c r="A9" s="159">
        <v>7</v>
      </c>
      <c r="B9" s="160" t="s">
        <v>2262</v>
      </c>
      <c r="C9" s="161" t="s">
        <v>687</v>
      </c>
      <c r="D9" s="269">
        <v>20.765999999999998</v>
      </c>
      <c r="E9" s="270">
        <v>1343412.2</v>
      </c>
      <c r="F9" s="269">
        <f t="shared" si="0"/>
        <v>27897297.745199997</v>
      </c>
    </row>
    <row r="10" spans="1:6" ht="25.5" x14ac:dyDescent="0.2">
      <c r="A10" s="159">
        <v>8</v>
      </c>
      <c r="B10" s="160" t="s">
        <v>2264</v>
      </c>
      <c r="C10" s="161" t="s">
        <v>687</v>
      </c>
      <c r="D10" s="269">
        <v>14.285</v>
      </c>
      <c r="E10" s="270">
        <v>2739877.4</v>
      </c>
      <c r="F10" s="269">
        <f t="shared" si="0"/>
        <v>39139148.659000002</v>
      </c>
    </row>
    <row r="11" spans="1:6" ht="25.5" x14ac:dyDescent="0.2">
      <c r="A11" s="159">
        <v>9</v>
      </c>
      <c r="B11" s="160" t="s">
        <v>2263</v>
      </c>
      <c r="C11" s="161" t="s">
        <v>687</v>
      </c>
      <c r="D11" s="269">
        <v>11.2</v>
      </c>
      <c r="E11" s="270">
        <v>2534996.36</v>
      </c>
      <c r="F11" s="269">
        <f t="shared" si="0"/>
        <v>28391959.231999997</v>
      </c>
    </row>
    <row r="12" spans="1:6" x14ac:dyDescent="0.2">
      <c r="A12" s="159">
        <v>10</v>
      </c>
      <c r="B12" s="160" t="s">
        <v>1121</v>
      </c>
      <c r="C12" s="161" t="s">
        <v>1112</v>
      </c>
      <c r="D12" s="269">
        <v>11.05</v>
      </c>
      <c r="E12" s="270">
        <v>266200</v>
      </c>
      <c r="F12" s="269">
        <f t="shared" si="0"/>
        <v>2941510</v>
      </c>
    </row>
    <row r="13" spans="1:6" s="127" customFormat="1" x14ac:dyDescent="0.2">
      <c r="A13" s="159">
        <v>11</v>
      </c>
      <c r="B13" s="160" t="s">
        <v>2265</v>
      </c>
      <c r="C13" s="161" t="s">
        <v>124</v>
      </c>
      <c r="D13" s="269">
        <v>2899.07</v>
      </c>
      <c r="E13" s="270">
        <f>83440/1.12</f>
        <v>74500</v>
      </c>
      <c r="F13" s="269">
        <f t="shared" si="0"/>
        <v>215980715</v>
      </c>
    </row>
    <row r="14" spans="1:6" ht="13.5" x14ac:dyDescent="0.25">
      <c r="A14" s="159"/>
      <c r="B14" s="333" t="s">
        <v>1122</v>
      </c>
      <c r="C14" s="333"/>
      <c r="D14" s="333"/>
      <c r="E14" s="333"/>
      <c r="F14" s="217">
        <f>SUM(F3:F13)</f>
        <v>1430360020.1362</v>
      </c>
    </row>
    <row r="18" spans="1:6" x14ac:dyDescent="0.2">
      <c r="A18" s="127"/>
      <c r="B18" s="127" t="s">
        <v>2261</v>
      </c>
      <c r="C18" s="127"/>
      <c r="D18" s="127"/>
      <c r="E18" s="127"/>
      <c r="F18" s="127"/>
    </row>
    <row r="19" spans="1:6" ht="13.5" x14ac:dyDescent="0.2">
      <c r="A19" s="165"/>
      <c r="B19" s="351" t="s">
        <v>1111</v>
      </c>
      <c r="C19" s="351"/>
      <c r="D19" s="351"/>
      <c r="E19" s="351"/>
      <c r="F19" s="351"/>
    </row>
    <row r="20" spans="1:6" ht="25.5" x14ac:dyDescent="0.2">
      <c r="A20" s="298">
        <v>1</v>
      </c>
      <c r="B20" s="192" t="s">
        <v>1738</v>
      </c>
      <c r="C20" s="193" t="s">
        <v>1112</v>
      </c>
      <c r="D20" s="194">
        <v>1400</v>
      </c>
      <c r="E20" s="195">
        <v>365500</v>
      </c>
      <c r="F20" s="194">
        <f t="shared" ref="F20:F30" si="1">D20*E20</f>
        <v>511700000</v>
      </c>
    </row>
    <row r="21" spans="1:6" x14ac:dyDescent="0.2">
      <c r="A21" s="159">
        <v>2</v>
      </c>
      <c r="B21" s="151" t="s">
        <v>1113</v>
      </c>
      <c r="C21" s="165" t="s">
        <v>1112</v>
      </c>
      <c r="D21" s="176">
        <v>285</v>
      </c>
      <c r="E21" s="177">
        <f>17600</f>
        <v>17600</v>
      </c>
      <c r="F21" s="176">
        <f t="shared" si="1"/>
        <v>5016000</v>
      </c>
    </row>
    <row r="22" spans="1:6" x14ac:dyDescent="0.2">
      <c r="A22" s="159">
        <v>3</v>
      </c>
      <c r="B22" s="151" t="s">
        <v>1114</v>
      </c>
      <c r="C22" s="165" t="s">
        <v>1112</v>
      </c>
      <c r="D22" s="176">
        <v>4000</v>
      </c>
      <c r="E22" s="188">
        <f>37632/1.12</f>
        <v>33600</v>
      </c>
      <c r="F22" s="176">
        <f t="shared" si="1"/>
        <v>134400000</v>
      </c>
    </row>
    <row r="23" spans="1:6" x14ac:dyDescent="0.2">
      <c r="A23" s="159">
        <v>4</v>
      </c>
      <c r="B23" s="151" t="s">
        <v>1115</v>
      </c>
      <c r="C23" s="165" t="s">
        <v>1112</v>
      </c>
      <c r="D23" s="176">
        <v>44</v>
      </c>
      <c r="E23" s="177">
        <v>417872</v>
      </c>
      <c r="F23" s="176">
        <f t="shared" si="1"/>
        <v>18386368</v>
      </c>
    </row>
    <row r="24" spans="1:6" x14ac:dyDescent="0.2">
      <c r="A24" s="159">
        <v>5</v>
      </c>
      <c r="B24" s="151" t="s">
        <v>1116</v>
      </c>
      <c r="C24" s="165" t="s">
        <v>1112</v>
      </c>
      <c r="D24" s="176">
        <v>58</v>
      </c>
      <c r="E24" s="177">
        <v>724000</v>
      </c>
      <c r="F24" s="176">
        <f t="shared" si="1"/>
        <v>41992000</v>
      </c>
    </row>
    <row r="25" spans="1:6" x14ac:dyDescent="0.2">
      <c r="A25" s="298">
        <v>6</v>
      </c>
      <c r="B25" s="151" t="s">
        <v>1117</v>
      </c>
      <c r="C25" s="165" t="s">
        <v>1112</v>
      </c>
      <c r="D25" s="176">
        <v>3.4</v>
      </c>
      <c r="E25" s="177">
        <v>7280000</v>
      </c>
      <c r="F25" s="176">
        <f t="shared" si="1"/>
        <v>24752000</v>
      </c>
    </row>
    <row r="26" spans="1:6" x14ac:dyDescent="0.2">
      <c r="A26" s="159">
        <v>7</v>
      </c>
      <c r="B26" s="160" t="s">
        <v>2262</v>
      </c>
      <c r="C26" s="161" t="s">
        <v>687</v>
      </c>
      <c r="D26" s="269">
        <v>26.5</v>
      </c>
      <c r="E26" s="270">
        <f>1454759.97/1.12</f>
        <v>1298892.8303571427</v>
      </c>
      <c r="F26" s="269">
        <f t="shared" si="1"/>
        <v>34420660.004464284</v>
      </c>
    </row>
    <row r="27" spans="1:6" ht="25.5" x14ac:dyDescent="0.2">
      <c r="A27" s="159">
        <v>8</v>
      </c>
      <c r="B27" s="160" t="s">
        <v>2264</v>
      </c>
      <c r="C27" s="161" t="s">
        <v>687</v>
      </c>
      <c r="D27" s="269">
        <v>28.27</v>
      </c>
      <c r="E27" s="270">
        <f>2750899/1.12</f>
        <v>2456159.8214285714</v>
      </c>
      <c r="F27" s="269">
        <f t="shared" si="1"/>
        <v>69435638.151785716</v>
      </c>
    </row>
    <row r="28" spans="1:6" ht="25.5" x14ac:dyDescent="0.2">
      <c r="A28" s="159">
        <v>9</v>
      </c>
      <c r="B28" s="160" t="s">
        <v>2263</v>
      </c>
      <c r="C28" s="161" t="s">
        <v>687</v>
      </c>
      <c r="D28" s="269">
        <v>10.95</v>
      </c>
      <c r="E28" s="270">
        <f>2348298.74/1.12</f>
        <v>2096695.3035714286</v>
      </c>
      <c r="F28" s="269">
        <f t="shared" si="1"/>
        <v>22958813.57410714</v>
      </c>
    </row>
    <row r="29" spans="1:6" x14ac:dyDescent="0.2">
      <c r="A29" s="159">
        <v>10</v>
      </c>
      <c r="B29" s="160" t="s">
        <v>1121</v>
      </c>
      <c r="C29" s="161" t="s">
        <v>1112</v>
      </c>
      <c r="D29" s="269">
        <v>11.05</v>
      </c>
      <c r="E29" s="270">
        <v>242000</v>
      </c>
      <c r="F29" s="269">
        <f t="shared" si="1"/>
        <v>2674100</v>
      </c>
    </row>
    <row r="30" spans="1:6" s="127" customFormat="1" x14ac:dyDescent="0.2">
      <c r="A30" s="159">
        <v>11</v>
      </c>
      <c r="B30" s="160" t="s">
        <v>2266</v>
      </c>
      <c r="C30" s="161" t="s">
        <v>124</v>
      </c>
      <c r="D30" s="269">
        <v>3060</v>
      </c>
      <c r="E30" s="270">
        <f>45360/1.12</f>
        <v>40499.999999999993</v>
      </c>
      <c r="F30" s="269">
        <f t="shared" si="1"/>
        <v>123929999.99999999</v>
      </c>
    </row>
    <row r="31" spans="1:6" ht="13.5" x14ac:dyDescent="0.25">
      <c r="A31" s="159"/>
      <c r="B31" s="333" t="s">
        <v>1122</v>
      </c>
      <c r="C31" s="333"/>
      <c r="D31" s="333"/>
      <c r="E31" s="333"/>
      <c r="F31" s="217">
        <f>SUM(F20:F30)</f>
        <v>989665579.73035717</v>
      </c>
    </row>
  </sheetData>
  <mergeCells count="4">
    <mergeCell ref="B2:F2"/>
    <mergeCell ref="B14:E14"/>
    <mergeCell ref="B19:F19"/>
    <mergeCell ref="B31:E31"/>
  </mergeCells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</vt:lpstr>
      <vt:lpstr>Лист1</vt:lpstr>
    </vt:vector>
  </TitlesOfParts>
  <Company>АТЭЦ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omts1</dc:creator>
  <cp:lastModifiedBy>Абылайхан Оразжанов</cp:lastModifiedBy>
  <cp:lastPrinted>2023-01-25T04:05:17Z</cp:lastPrinted>
  <dcterms:created xsi:type="dcterms:W3CDTF">2007-12-25T05:49:58Z</dcterms:created>
  <dcterms:modified xsi:type="dcterms:W3CDTF">2023-07-24T04:54:46Z</dcterms:modified>
</cp:coreProperties>
</file>